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1fc3c145164f810c/Documents/Documents/marsliz/Horizon-House/website/index_files/horizon-portal/backend/"/>
    </mc:Choice>
  </mc:AlternateContent>
  <xr:revisionPtr revIDLastSave="173" documentId="11_770097A850DDBAF09C75660D14FB337F7978F1C9" xr6:coauthVersionLast="47" xr6:coauthVersionMax="47" xr10:uidLastSave="{45FA81B7-5907-4826-9C9F-89324927061F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S3" i="1"/>
  <c r="Q3" i="1"/>
  <c r="O3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M19" i="2"/>
  <c r="F19" i="2" a="1"/>
  <c r="F19" i="2" s="1"/>
  <c r="E19" i="2" a="1"/>
  <c r="E19" i="2" s="1"/>
  <c r="I17" i="2"/>
  <c r="I16" i="2"/>
  <c r="I15" i="2"/>
  <c r="I14" i="2"/>
  <c r="I13" i="2"/>
  <c r="I12" i="2"/>
  <c r="Q11" i="2"/>
  <c r="I11" i="2"/>
  <c r="Q10" i="2"/>
  <c r="I10" i="2"/>
  <c r="Q9" i="2"/>
  <c r="I9" i="2"/>
  <c r="Q8" i="2"/>
  <c r="I8" i="2"/>
  <c r="Q7" i="2"/>
  <c r="I7" i="2"/>
  <c r="Q6" i="2"/>
  <c r="I6" i="2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Q5" i="2"/>
  <c r="I5" i="2"/>
  <c r="A5" i="2"/>
  <c r="Q4" i="2"/>
  <c r="I4" i="2"/>
  <c r="B4" i="2"/>
  <c r="R2" i="2"/>
  <c r="P2" i="2"/>
  <c r="N2" i="2"/>
  <c r="K2" i="2"/>
  <c r="I2" i="2"/>
  <c r="E2" i="2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R58" i="1"/>
  <c r="R57" i="1"/>
  <c r="R56" i="1"/>
  <c r="J56" i="1"/>
  <c r="R55" i="1"/>
  <c r="J55" i="1"/>
  <c r="R54" i="1"/>
  <c r="J54" i="1"/>
  <c r="R53" i="1"/>
  <c r="J53" i="1"/>
  <c r="R52" i="1"/>
  <c r="J52" i="1"/>
  <c r="R51" i="1"/>
  <c r="J51" i="1"/>
  <c r="R50" i="1"/>
  <c r="J50" i="1"/>
  <c r="R49" i="1"/>
  <c r="J49" i="1"/>
  <c r="R48" i="1"/>
  <c r="J48" i="1"/>
  <c r="R47" i="1"/>
  <c r="J47" i="1"/>
  <c r="R46" i="1"/>
  <c r="J46" i="1"/>
  <c r="R45" i="1"/>
  <c r="J45" i="1"/>
  <c r="R44" i="1"/>
  <c r="J44" i="1"/>
  <c r="R43" i="1"/>
  <c r="J43" i="1"/>
  <c r="R42" i="1"/>
  <c r="J42" i="1"/>
  <c r="R41" i="1"/>
  <c r="J41" i="1"/>
  <c r="R40" i="1"/>
  <c r="J40" i="1"/>
  <c r="R39" i="1"/>
  <c r="J39" i="1"/>
  <c r="R38" i="1"/>
  <c r="J38" i="1"/>
  <c r="R37" i="1"/>
  <c r="J37" i="1"/>
  <c r="R36" i="1"/>
  <c r="J36" i="1"/>
  <c r="R35" i="1"/>
  <c r="J35" i="1"/>
  <c r="R34" i="1"/>
  <c r="J34" i="1"/>
  <c r="R33" i="1"/>
  <c r="J33" i="1"/>
  <c r="R32" i="1"/>
  <c r="J32" i="1"/>
  <c r="R31" i="1"/>
  <c r="J31" i="1"/>
  <c r="R30" i="1"/>
  <c r="J30" i="1"/>
  <c r="R29" i="1"/>
  <c r="J29" i="1"/>
  <c r="R28" i="1"/>
  <c r="J28" i="1"/>
  <c r="R27" i="1"/>
  <c r="J27" i="1"/>
  <c r="R26" i="1"/>
  <c r="J26" i="1"/>
  <c r="R25" i="1"/>
  <c r="J25" i="1"/>
  <c r="R24" i="1"/>
  <c r="J24" i="1"/>
  <c r="R23" i="1"/>
  <c r="J23" i="1"/>
  <c r="R22" i="1"/>
  <c r="J22" i="1"/>
  <c r="R21" i="1"/>
  <c r="J21" i="1"/>
  <c r="C21" i="1"/>
  <c r="R20" i="1"/>
  <c r="J20" i="1"/>
  <c r="R19" i="1"/>
  <c r="J19" i="1"/>
  <c r="R18" i="1"/>
  <c r="J18" i="1"/>
  <c r="R17" i="1"/>
  <c r="J17" i="1"/>
  <c r="R16" i="1"/>
  <c r="J16" i="1"/>
  <c r="R15" i="1"/>
  <c r="J15" i="1"/>
  <c r="R14" i="1"/>
  <c r="J14" i="1"/>
  <c r="R13" i="1"/>
  <c r="J13" i="1"/>
  <c r="R12" i="1"/>
  <c r="N12" i="1"/>
  <c r="J12" i="1"/>
  <c r="R11" i="1"/>
  <c r="J11" i="1"/>
  <c r="R10" i="1"/>
  <c r="J10" i="1"/>
  <c r="R9" i="1"/>
  <c r="J9" i="1"/>
  <c r="R8" i="1"/>
  <c r="J8" i="1"/>
  <c r="R7" i="1"/>
  <c r="J7" i="1"/>
  <c r="R6" i="1"/>
  <c r="J6" i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R5" i="1"/>
  <c r="J5" i="1"/>
  <c r="Q2" i="1"/>
  <c r="O2" i="1"/>
  <c r="K2" i="1" s="1"/>
  <c r="F2" i="1"/>
  <c r="K3" i="1" l="1"/>
</calcChain>
</file>

<file path=xl/sharedStrings.xml><?xml version="1.0" encoding="utf-8"?>
<sst xmlns="http://schemas.openxmlformats.org/spreadsheetml/2006/main" count="651" uniqueCount="265">
  <si>
    <t>HORIZON-HOUSE MASTER LIST</t>
  </si>
  <si>
    <t>AS OF &gt;&gt;</t>
  </si>
  <si>
    <t>TOTAL &gt;&gt;</t>
  </si>
  <si>
    <t>MEN &gt;&gt;</t>
  </si>
  <si>
    <t>WOMEN &gt;&gt;</t>
  </si>
  <si>
    <t>A=ATS,H=COUNTY, S=SELF</t>
  </si>
  <si>
    <t xml:space="preserve">CURRENT </t>
  </si>
  <si>
    <t>HOLD</t>
  </si>
  <si>
    <t>ATS&gt;&gt;</t>
  </si>
  <si>
    <t>SELF &gt;&gt;</t>
  </si>
  <si>
    <t>COUNTY</t>
  </si>
  <si>
    <t>#</t>
  </si>
  <si>
    <t>YR</t>
  </si>
  <si>
    <t>ID</t>
  </si>
  <si>
    <t>STATUS</t>
  </si>
  <si>
    <t>M/F</t>
  </si>
  <si>
    <t>FIRST
NAME</t>
  </si>
  <si>
    <t>LAST
NAME</t>
  </si>
  <si>
    <t>ADMIT
DATE</t>
  </si>
  <si>
    <t>DC
DATE</t>
  </si>
  <si>
    <t>DAYS
HERE</t>
  </si>
  <si>
    <t>BED</t>
  </si>
  <si>
    <t>KEY 
FOB</t>
  </si>
  <si>
    <t>REF</t>
  </si>
  <si>
    <t>RATE</t>
  </si>
  <si>
    <t>LAST
UA</t>
  </si>
  <si>
    <t>DOB</t>
  </si>
  <si>
    <t>SOBER
DATE</t>
  </si>
  <si>
    <t>DAYS
SOBER</t>
  </si>
  <si>
    <t>PHONE</t>
  </si>
  <si>
    <t>EMAIL</t>
  </si>
  <si>
    <t>PIN</t>
  </si>
  <si>
    <t>STAFF PW</t>
  </si>
  <si>
    <t>BILL ON 
DAY</t>
  </si>
  <si>
    <t>25-</t>
  </si>
  <si>
    <t>F</t>
  </si>
  <si>
    <t>Marcella</t>
  </si>
  <si>
    <t>1A</t>
  </si>
  <si>
    <t>O</t>
  </si>
  <si>
    <t>M</t>
  </si>
  <si>
    <t>Jack</t>
  </si>
  <si>
    <t>Ramsey</t>
  </si>
  <si>
    <t>4A</t>
  </si>
  <si>
    <t>L</t>
  </si>
  <si>
    <t>Nickie</t>
  </si>
  <si>
    <t>3A</t>
  </si>
  <si>
    <t>Clarissa</t>
  </si>
  <si>
    <t>Junior</t>
  </si>
  <si>
    <t>Newsom</t>
  </si>
  <si>
    <t>4B</t>
  </si>
  <si>
    <t>DC relapse</t>
  </si>
  <si>
    <t>Britney</t>
  </si>
  <si>
    <t>Henderson</t>
  </si>
  <si>
    <t>2A</t>
  </si>
  <si>
    <t>Miranda</t>
  </si>
  <si>
    <t>Gable</t>
  </si>
  <si>
    <t>3C</t>
  </si>
  <si>
    <t>not</t>
  </si>
  <si>
    <t>Adam</t>
  </si>
  <si>
    <t>Stephanie</t>
  </si>
  <si>
    <t>Ann Old Bear</t>
  </si>
  <si>
    <t>I</t>
  </si>
  <si>
    <t>Madison</t>
  </si>
  <si>
    <t>Abrams</t>
  </si>
  <si>
    <t>3B</t>
  </si>
  <si>
    <t>Veronica</t>
  </si>
  <si>
    <t>Marshall</t>
  </si>
  <si>
    <t>760-313-3387</t>
  </si>
  <si>
    <t>Emily</t>
  </si>
  <si>
    <t>Frasier</t>
  </si>
  <si>
    <t>2B</t>
  </si>
  <si>
    <t>949-796-5498</t>
  </si>
  <si>
    <t>Tamisha</t>
  </si>
  <si>
    <t>Journey</t>
  </si>
  <si>
    <t>1B</t>
  </si>
  <si>
    <t>Delilah</t>
  </si>
  <si>
    <t xml:space="preserve">Three </t>
  </si>
  <si>
    <t>406-679-3240</t>
  </si>
  <si>
    <t>Samuel</t>
  </si>
  <si>
    <t>Ramirez</t>
  </si>
  <si>
    <t>s</t>
  </si>
  <si>
    <t>909-801-1341</t>
  </si>
  <si>
    <t>James</t>
  </si>
  <si>
    <t>OR1</t>
  </si>
  <si>
    <t>Cordell</t>
  </si>
  <si>
    <t>Schaak</t>
  </si>
  <si>
    <t>Deejay</t>
  </si>
  <si>
    <t>Lazyboy</t>
  </si>
  <si>
    <t>5-4</t>
  </si>
  <si>
    <t>mailto:lazyboydeejay2@gmail.com</t>
  </si>
  <si>
    <t>lazyboydeejay2@gmail.com</t>
  </si>
  <si>
    <t>Brooke</t>
  </si>
  <si>
    <t>Carlson</t>
  </si>
  <si>
    <t>562-273-6125</t>
  </si>
  <si>
    <t>djbrooke32@gmail.com</t>
  </si>
  <si>
    <t>Joleia</t>
  </si>
  <si>
    <t>Little</t>
  </si>
  <si>
    <t>406-426-6196</t>
  </si>
  <si>
    <t>joleialittle8@gmail.com</t>
  </si>
  <si>
    <t>Roxanne</t>
  </si>
  <si>
    <t>Ryder</t>
  </si>
  <si>
    <t>mailto:roxytryder@gmail.com</t>
  </si>
  <si>
    <t>roxytryder@gmail.com</t>
  </si>
  <si>
    <t>Janalene</t>
  </si>
  <si>
    <t>Amyotte</t>
  </si>
  <si>
    <t>mailto:amyotte1973@gmail.com</t>
  </si>
  <si>
    <t>amyotte1973@gmail.com</t>
  </si>
  <si>
    <t>Adrianna</t>
  </si>
  <si>
    <t>Toineela</t>
  </si>
  <si>
    <t>foyedratoineel</t>
  </si>
  <si>
    <t>Gabriel</t>
  </si>
  <si>
    <t>E Suto</t>
  </si>
  <si>
    <t>JC</t>
  </si>
  <si>
    <t>Pretty Paint</t>
  </si>
  <si>
    <t>442-290-8630</t>
  </si>
  <si>
    <t>jcprettypaint</t>
  </si>
  <si>
    <t>1126</t>
  </si>
  <si>
    <t>0127</t>
  </si>
  <si>
    <t>Berkley</t>
  </si>
  <si>
    <t>Adams</t>
  </si>
  <si>
    <t>Blk6</t>
  </si>
  <si>
    <t>828-434-6011</t>
  </si>
  <si>
    <t>berkleyadams666@gmail.com</t>
  </si>
  <si>
    <t>Jessica</t>
  </si>
  <si>
    <t>MacJarrett</t>
  </si>
  <si>
    <t>mailto:jessicamacjarrette@gmail.com</t>
  </si>
  <si>
    <t>jessicamacjarrette@gmail.com</t>
  </si>
  <si>
    <t>Chris</t>
  </si>
  <si>
    <t>Kennedy</t>
  </si>
  <si>
    <t>BK1</t>
  </si>
  <si>
    <t>mailto:seankenchi19@gmail.com</t>
  </si>
  <si>
    <t>seankenchi19@gmail.com</t>
  </si>
  <si>
    <t>Ryan</t>
  </si>
  <si>
    <t>Orth</t>
  </si>
  <si>
    <t>BK2</t>
  </si>
  <si>
    <t>H</t>
  </si>
  <si>
    <t>442-529-4123</t>
  </si>
  <si>
    <t>ryanorth5683@gmail.com</t>
  </si>
  <si>
    <t>Edward</t>
  </si>
  <si>
    <t>Brodwax</t>
  </si>
  <si>
    <t>BK4</t>
  </si>
  <si>
    <t>mailto:edwardbrodwax93@gmail.com</t>
  </si>
  <si>
    <t>edwardbrodwax93@gmail.com</t>
  </si>
  <si>
    <t>Monica</t>
  </si>
  <si>
    <t>Gray</t>
  </si>
  <si>
    <t>Blue</t>
  </si>
  <si>
    <t>951-400-8042</t>
  </si>
  <si>
    <t>graymonica7277@gmail.com</t>
  </si>
  <si>
    <t>Alexander</t>
  </si>
  <si>
    <t>Dawes</t>
  </si>
  <si>
    <t>BK3</t>
  </si>
  <si>
    <t>442-468-6836</t>
  </si>
  <si>
    <t>bugnutz0126@gmail.com</t>
  </si>
  <si>
    <t>Grace</t>
  </si>
  <si>
    <t>Maurer</t>
  </si>
  <si>
    <t>442-402-8410</t>
  </si>
  <si>
    <t/>
  </si>
  <si>
    <t>Patrick</t>
  </si>
  <si>
    <t>Sullivan</t>
  </si>
  <si>
    <t>5 2</t>
  </si>
  <si>
    <t>442-370-6158</t>
  </si>
  <si>
    <t>Gracie</t>
  </si>
  <si>
    <t>Abramski</t>
  </si>
  <si>
    <t>938-233-0066</t>
  </si>
  <si>
    <t>kaismama913@gmail.com</t>
  </si>
  <si>
    <t>Naftali</t>
  </si>
  <si>
    <t>Gelberd</t>
  </si>
  <si>
    <t>480-995-7846</t>
  </si>
  <si>
    <t>naftalinsg@gmail.com</t>
  </si>
  <si>
    <t>relapse 1/9/2026</t>
  </si>
  <si>
    <t>Kirk</t>
  </si>
  <si>
    <t>Hallowell</t>
  </si>
  <si>
    <t>mailto:hallowell.kirk@gmail.com</t>
  </si>
  <si>
    <t>hallowell.kirk@gmail.com</t>
  </si>
  <si>
    <t>Tokeshi</t>
  </si>
  <si>
    <t>S</t>
  </si>
  <si>
    <t>909-548-5138</t>
  </si>
  <si>
    <t>ryantokeski5@gmail.com</t>
  </si>
  <si>
    <t>0802</t>
  </si>
  <si>
    <t>26-</t>
  </si>
  <si>
    <t>bk 7</t>
  </si>
  <si>
    <t>A</t>
  </si>
  <si>
    <t>Justin</t>
  </si>
  <si>
    <t>Zwick</t>
  </si>
  <si>
    <t>bk 1</t>
  </si>
  <si>
    <t>562-666-7322</t>
  </si>
  <si>
    <t>justin_zwick@icloud.com</t>
  </si>
  <si>
    <t>Jose</t>
  </si>
  <si>
    <t>Velasquez</t>
  </si>
  <si>
    <t>951-558-8774</t>
  </si>
  <si>
    <t>jg112295@gmail.com</t>
  </si>
  <si>
    <t>Adriana</t>
  </si>
  <si>
    <t>Cadena</t>
  </si>
  <si>
    <t>bk</t>
  </si>
  <si>
    <t>442-529-1558</t>
  </si>
  <si>
    <t>Keith</t>
  </si>
  <si>
    <t>Markle</t>
  </si>
  <si>
    <t>pin</t>
  </si>
  <si>
    <t>442-434-9340</t>
  </si>
  <si>
    <t>Brian</t>
  </si>
  <si>
    <t>McKnight</t>
  </si>
  <si>
    <t>Sif</t>
  </si>
  <si>
    <t xml:space="preserve">Elena </t>
  </si>
  <si>
    <t xml:space="preserve">V </t>
  </si>
  <si>
    <t>blk</t>
  </si>
  <si>
    <t>Barbara</t>
  </si>
  <si>
    <t>442-434-7965</t>
  </si>
  <si>
    <t>Michael</t>
  </si>
  <si>
    <t>Brabo</t>
  </si>
  <si>
    <t>orng tag</t>
  </si>
  <si>
    <t>442-275-7302</t>
  </si>
  <si>
    <t>mikebrabo007@gmail.com</t>
  </si>
  <si>
    <t>Alli</t>
  </si>
  <si>
    <t>pay on first</t>
  </si>
  <si>
    <t xml:space="preserve">Sarah </t>
  </si>
  <si>
    <t xml:space="preserve">K </t>
  </si>
  <si>
    <t>Milana</t>
  </si>
  <si>
    <t>Gili</t>
  </si>
  <si>
    <t>Shalev</t>
  </si>
  <si>
    <t>425-435-1186</t>
  </si>
  <si>
    <t>Jared</t>
  </si>
  <si>
    <t>blk1</t>
  </si>
  <si>
    <t>sif</t>
  </si>
  <si>
    <t>Tino</t>
  </si>
  <si>
    <t>2C</t>
  </si>
  <si>
    <t>STAFF MEMBERS</t>
  </si>
  <si>
    <t>24-</t>
  </si>
  <si>
    <t>0001</t>
  </si>
  <si>
    <t>Richter</t>
  </si>
  <si>
    <t>mars@horizon-house.org</t>
  </si>
  <si>
    <t>0002</t>
  </si>
  <si>
    <t>2Eri</t>
  </si>
  <si>
    <t>Liz</t>
  </si>
  <si>
    <t>818-916-2214</t>
  </si>
  <si>
    <t>liz@horizon-house.org</t>
  </si>
  <si>
    <t>HORIZON HOUSE SOBER LIVING DAILY CENSUS</t>
  </si>
  <si>
    <t>MEN&gt;</t>
  </si>
  <si>
    <t>WOMEN&gt;&gt;</t>
  </si>
  <si>
    <t>HH &gt;&gt;</t>
  </si>
  <si>
    <t>R#</t>
  </si>
  <si>
    <t>st</t>
  </si>
  <si>
    <t>DC</t>
  </si>
  <si>
    <t>KEY</t>
  </si>
  <si>
    <t>email</t>
  </si>
  <si>
    <t>Sara</t>
  </si>
  <si>
    <t>Test Today:</t>
  </si>
  <si>
    <t xml:space="preserve">HHSL Bed Board  </t>
  </si>
  <si>
    <t>28321 - Women</t>
  </si>
  <si>
    <t>28351 - Men</t>
  </si>
  <si>
    <t>321-1</t>
  </si>
  <si>
    <t>351-1</t>
  </si>
  <si>
    <t>B</t>
  </si>
  <si>
    <t>C</t>
  </si>
  <si>
    <t>321-2</t>
  </si>
  <si>
    <t>351-2</t>
  </si>
  <si>
    <t>321-3</t>
  </si>
  <si>
    <t>351-3</t>
  </si>
  <si>
    <t>351-4</t>
  </si>
  <si>
    <t>321-4</t>
  </si>
  <si>
    <t>Naftili</t>
  </si>
  <si>
    <t>321-5</t>
  </si>
  <si>
    <t>321-6</t>
  </si>
  <si>
    <t>BED HOLD</t>
  </si>
  <si>
    <t>DATE IN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</si>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</sst>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3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color theme="5"/>
      <name val="Aptos Narrow"/>
      <family val="2"/>
      <scheme val="minor"/>
    </font>
    <font>
      <sz val="11"/>
      <color theme="6"/>
      <name val="Aptos Narrow"/>
      <family val="2"/>
      <scheme val="minor"/>
    </font>
    <font>
      <b/>
      <sz val="14"/>
      <color theme="6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sz val="11"/>
      <color rgb="FFFF6699"/>
      <name val="Aptos Narrow"/>
      <family val="2"/>
      <scheme val="minor"/>
    </font>
    <font>
      <b/>
      <sz val="14"/>
      <color rgb="FFFF6699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Segoe UI"/>
      <family val="2"/>
    </font>
    <font>
      <u/>
      <sz val="11"/>
      <color theme="1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4"/>
      <color rgb="FFFF99CC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1"/>
      <color rgb="FFFD739E"/>
      <name val="Aptos Narrow"/>
      <family val="2"/>
      <scheme val="minor"/>
    </font>
    <font>
      <sz val="11"/>
      <color theme="7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3" tint="0.499984740745262"/>
      <name val="Aptos Narrow"/>
      <family val="2"/>
      <scheme val="minor"/>
    </font>
    <font>
      <b/>
      <sz val="14"/>
      <color theme="3" tint="0.499984740745262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theme="5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E7FF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5" fillId="0" borderId="0"/>
  </cellStyleXfs>
  <cellXfs count="209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4" fontId="2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vertical="center"/>
    </xf>
    <xf numFmtId="0" fontId="12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164" fontId="1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center"/>
    </xf>
    <xf numFmtId="49" fontId="1" fillId="0" borderId="0" xfId="0" applyNumberFormat="1" applyFont="1"/>
    <xf numFmtId="14" fontId="1" fillId="0" borderId="0" xfId="0" applyNumberFormat="1" applyFont="1"/>
    <xf numFmtId="0" fontId="15" fillId="0" borderId="0" xfId="0" applyFont="1"/>
    <xf numFmtId="0" fontId="1" fillId="0" borderId="7" xfId="0" applyFont="1" applyBorder="1"/>
    <xf numFmtId="0" fontId="1" fillId="0" borderId="8" xfId="0" applyFont="1" applyBorder="1"/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1" fillId="3" borderId="8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6" borderId="0" xfId="0" applyFont="1" applyFill="1"/>
    <xf numFmtId="0" fontId="1" fillId="6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7" borderId="0" xfId="0" applyFont="1" applyFill="1"/>
    <xf numFmtId="0" fontId="16" fillId="7" borderId="0" xfId="0" applyFont="1" applyFill="1"/>
    <xf numFmtId="0" fontId="1" fillId="8" borderId="8" xfId="0" applyFont="1" applyFill="1" applyBorder="1"/>
    <xf numFmtId="0" fontId="1" fillId="8" borderId="0" xfId="0" applyFont="1" applyFill="1"/>
    <xf numFmtId="0" fontId="1" fillId="8" borderId="4" xfId="0" applyFont="1" applyFill="1" applyBorder="1"/>
    <xf numFmtId="0" fontId="1" fillId="9" borderId="8" xfId="0" applyFont="1" applyFill="1" applyBorder="1"/>
    <xf numFmtId="0" fontId="1" fillId="9" borderId="0" xfId="0" applyFont="1" applyFill="1"/>
    <xf numFmtId="0" fontId="1" fillId="9" borderId="4" xfId="0" applyFont="1" applyFill="1" applyBorder="1"/>
    <xf numFmtId="0" fontId="23" fillId="8" borderId="11" xfId="0" applyFont="1" applyFill="1" applyBorder="1" applyAlignment="1">
      <alignment horizontal="center"/>
    </xf>
    <xf numFmtId="0" fontId="1" fillId="8" borderId="12" xfId="0" applyFont="1" applyFill="1" applyBorder="1"/>
    <xf numFmtId="0" fontId="23" fillId="9" borderId="11" xfId="0" applyFont="1" applyFill="1" applyBorder="1" applyAlignment="1">
      <alignment horizontal="center"/>
    </xf>
    <xf numFmtId="0" fontId="1" fillId="9" borderId="13" xfId="0" applyFont="1" applyFill="1" applyBorder="1"/>
    <xf numFmtId="0" fontId="23" fillId="8" borderId="14" xfId="0" applyFont="1" applyFill="1" applyBorder="1" applyAlignment="1">
      <alignment horizontal="center"/>
    </xf>
    <xf numFmtId="0" fontId="1" fillId="8" borderId="15" xfId="0" applyFont="1" applyFill="1" applyBorder="1"/>
    <xf numFmtId="0" fontId="23" fillId="9" borderId="14" xfId="0" applyFont="1" applyFill="1" applyBorder="1" applyAlignment="1">
      <alignment horizontal="center"/>
    </xf>
    <xf numFmtId="0" fontId="1" fillId="9" borderId="16" xfId="0" applyFont="1" applyFill="1" applyBorder="1"/>
    <xf numFmtId="0" fontId="23" fillId="3" borderId="18" xfId="0" applyFont="1" applyFill="1" applyBorder="1" applyAlignment="1">
      <alignment horizontal="center"/>
    </xf>
    <xf numFmtId="0" fontId="1" fillId="3" borderId="19" xfId="0" applyFont="1" applyFill="1" applyBorder="1"/>
    <xf numFmtId="0" fontId="1" fillId="3" borderId="20" xfId="0" applyFont="1" applyFill="1" applyBorder="1"/>
    <xf numFmtId="0" fontId="1" fillId="8" borderId="13" xfId="0" applyFont="1" applyFill="1" applyBorder="1"/>
    <xf numFmtId="0" fontId="1" fillId="8" borderId="16" xfId="0" applyFont="1" applyFill="1" applyBorder="1"/>
    <xf numFmtId="0" fontId="23" fillId="10" borderId="11" xfId="0" applyFont="1" applyFill="1" applyBorder="1" applyAlignment="1">
      <alignment horizontal="center"/>
    </xf>
    <xf numFmtId="0" fontId="1" fillId="10" borderId="13" xfId="0" applyFont="1" applyFill="1" applyBorder="1"/>
    <xf numFmtId="0" fontId="23" fillId="10" borderId="14" xfId="0" applyFont="1" applyFill="1" applyBorder="1" applyAlignment="1">
      <alignment horizontal="center"/>
    </xf>
    <xf numFmtId="16" fontId="1" fillId="10" borderId="16" xfId="0" applyNumberFormat="1" applyFont="1" applyFill="1" applyBorder="1" applyAlignment="1">
      <alignment horizontal="center"/>
    </xf>
    <xf numFmtId="0" fontId="23" fillId="8" borderId="18" xfId="0" applyFont="1" applyFill="1" applyBorder="1" applyAlignment="1">
      <alignment horizontal="center"/>
    </xf>
    <xf numFmtId="0" fontId="1" fillId="8" borderId="20" xfId="0" applyFont="1" applyFill="1" applyBorder="1"/>
    <xf numFmtId="0" fontId="23" fillId="3" borderId="11" xfId="0" applyFont="1" applyFill="1" applyBorder="1" applyAlignment="1">
      <alignment horizontal="center"/>
    </xf>
    <xf numFmtId="0" fontId="1" fillId="3" borderId="13" xfId="0" applyFont="1" applyFill="1" applyBorder="1"/>
    <xf numFmtId="0" fontId="1" fillId="3" borderId="17" xfId="0" applyFont="1" applyFill="1" applyBorder="1" applyAlignment="1">
      <alignment vertical="center"/>
    </xf>
    <xf numFmtId="0" fontId="23" fillId="3" borderId="14" xfId="0" applyFont="1" applyFill="1" applyBorder="1" applyAlignment="1">
      <alignment horizontal="center"/>
    </xf>
    <xf numFmtId="0" fontId="1" fillId="3" borderId="16" xfId="0" applyFont="1" applyFill="1" applyBorder="1"/>
    <xf numFmtId="0" fontId="1" fillId="3" borderId="5" xfId="0" applyFont="1" applyFill="1" applyBorder="1" applyAlignment="1">
      <alignment vertical="center"/>
    </xf>
    <xf numFmtId="0" fontId="23" fillId="3" borderId="23" xfId="0" applyFont="1" applyFill="1" applyBorder="1" applyAlignment="1">
      <alignment horizontal="center"/>
    </xf>
    <xf numFmtId="0" fontId="1" fillId="3" borderId="24" xfId="0" applyFont="1" applyFill="1" applyBorder="1"/>
    <xf numFmtId="0" fontId="16" fillId="7" borderId="0" xfId="0" applyFont="1" applyFill="1" applyAlignment="1">
      <alignment horizontal="center"/>
    </xf>
    <xf numFmtId="0" fontId="1" fillId="11" borderId="27" xfId="0" applyFont="1" applyFill="1" applyBorder="1"/>
    <xf numFmtId="16" fontId="19" fillId="9" borderId="27" xfId="0" applyNumberFormat="1" applyFont="1" applyFill="1" applyBorder="1" applyAlignment="1">
      <alignment horizontal="center"/>
    </xf>
    <xf numFmtId="0" fontId="1" fillId="11" borderId="14" xfId="0" applyFont="1" applyFill="1" applyBorder="1"/>
    <xf numFmtId="0" fontId="0" fillId="12" borderId="0" xfId="0" applyFill="1"/>
    <xf numFmtId="0" fontId="1" fillId="12" borderId="0" xfId="0" applyFont="1" applyFill="1"/>
    <xf numFmtId="14" fontId="1" fillId="12" borderId="0" xfId="0" applyNumberFormat="1" applyFont="1" applyFill="1"/>
    <xf numFmtId="0" fontId="1" fillId="12" borderId="0" xfId="0" applyFont="1" applyFill="1" applyAlignment="1">
      <alignment horizontal="center" vertical="center"/>
    </xf>
    <xf numFmtId="0" fontId="1" fillId="12" borderId="0" xfId="0" applyFont="1" applyFill="1" applyAlignment="1">
      <alignment horizontal="center"/>
    </xf>
    <xf numFmtId="49" fontId="4" fillId="12" borderId="0" xfId="0" applyNumberFormat="1" applyFont="1" applyFill="1" applyAlignment="1">
      <alignment horizontal="center"/>
    </xf>
    <xf numFmtId="0" fontId="13" fillId="12" borderId="0" xfId="0" applyFont="1" applyFill="1" applyAlignment="1">
      <alignment horizontal="center"/>
    </xf>
    <xf numFmtId="0" fontId="13" fillId="12" borderId="0" xfId="0" applyFont="1" applyFill="1"/>
    <xf numFmtId="0" fontId="15" fillId="12" borderId="0" xfId="0" applyFont="1" applyFill="1"/>
    <xf numFmtId="14" fontId="0" fillId="12" borderId="0" xfId="0" applyNumberFormat="1" applyFill="1"/>
    <xf numFmtId="49" fontId="1" fillId="12" borderId="0" xfId="0" applyNumberFormat="1" applyFont="1" applyFill="1" applyAlignment="1">
      <alignment horizontal="center"/>
    </xf>
    <xf numFmtId="164" fontId="1" fillId="12" borderId="0" xfId="0" applyNumberFormat="1" applyFont="1" applyFill="1" applyAlignment="1">
      <alignment horizontal="left"/>
    </xf>
    <xf numFmtId="0" fontId="15" fillId="12" borderId="0" xfId="1" applyFill="1"/>
    <xf numFmtId="0" fontId="0" fillId="12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16" fillId="8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13" fillId="13" borderId="0" xfId="0" applyFont="1" applyFill="1"/>
    <xf numFmtId="0" fontId="0" fillId="0" borderId="0" xfId="0" applyAlignment="1">
      <alignment horizontal="left"/>
    </xf>
    <xf numFmtId="0" fontId="1" fillId="0" borderId="9" xfId="0" applyFont="1" applyBorder="1" applyAlignment="1">
      <alignment horizontal="left"/>
    </xf>
    <xf numFmtId="164" fontId="0" fillId="12" borderId="0" xfId="0" applyNumberFormat="1" applyFill="1" applyAlignment="1">
      <alignment horizontal="left"/>
    </xf>
    <xf numFmtId="49" fontId="1" fillId="12" borderId="0" xfId="0" applyNumberFormat="1" applyFont="1" applyFill="1"/>
    <xf numFmtId="0" fontId="0" fillId="12" borderId="0" xfId="0" applyFill="1" applyAlignment="1">
      <alignment horizontal="center" vertical="center"/>
    </xf>
    <xf numFmtId="49" fontId="0" fillId="12" borderId="0" xfId="0" applyNumberFormat="1" applyFill="1" applyAlignment="1">
      <alignment horizontal="center"/>
    </xf>
    <xf numFmtId="0" fontId="26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13" fillId="11" borderId="0" xfId="0" applyFont="1" applyFill="1"/>
    <xf numFmtId="164" fontId="13" fillId="11" borderId="0" xfId="0" applyNumberFormat="1" applyFont="1" applyFill="1" applyAlignment="1">
      <alignment horizontal="left"/>
    </xf>
    <xf numFmtId="0" fontId="13" fillId="11" borderId="0" xfId="0" applyFont="1" applyFill="1" applyAlignment="1">
      <alignment horizontal="center"/>
    </xf>
    <xf numFmtId="14" fontId="13" fillId="11" borderId="0" xfId="0" applyNumberFormat="1" applyFont="1" applyFill="1"/>
    <xf numFmtId="0" fontId="13" fillId="11" borderId="0" xfId="0" applyFont="1" applyFill="1" applyAlignment="1">
      <alignment horizontal="center" vertical="center"/>
    </xf>
    <xf numFmtId="49" fontId="4" fillId="11" borderId="0" xfId="0" applyNumberFormat="1" applyFont="1" applyFill="1" applyAlignment="1">
      <alignment horizontal="center"/>
    </xf>
    <xf numFmtId="0" fontId="1" fillId="11" borderId="0" xfId="0" applyFont="1" applyFill="1"/>
    <xf numFmtId="164" fontId="1" fillId="11" borderId="0" xfId="0" applyNumberFormat="1" applyFont="1" applyFill="1" applyAlignment="1">
      <alignment horizontal="left"/>
    </xf>
    <xf numFmtId="0" fontId="1" fillId="11" borderId="0" xfId="0" applyFont="1" applyFill="1" applyAlignment="1">
      <alignment horizontal="center"/>
    </xf>
    <xf numFmtId="14" fontId="1" fillId="11" borderId="0" xfId="0" applyNumberFormat="1" applyFont="1" applyFill="1"/>
    <xf numFmtId="0" fontId="1" fillId="11" borderId="0" xfId="0" applyFont="1" applyFill="1" applyAlignment="1">
      <alignment horizontal="center" vertical="center"/>
    </xf>
    <xf numFmtId="49" fontId="1" fillId="11" borderId="0" xfId="0" applyNumberFormat="1" applyFont="1" applyFill="1" applyAlignment="1">
      <alignment horizontal="center"/>
    </xf>
    <xf numFmtId="0" fontId="15" fillId="11" borderId="0" xfId="0" applyFont="1" applyFill="1"/>
    <xf numFmtId="49" fontId="1" fillId="11" borderId="0" xfId="0" applyNumberFormat="1" applyFont="1" applyFill="1"/>
    <xf numFmtId="14" fontId="11" fillId="11" borderId="0" xfId="0" applyNumberFormat="1" applyFont="1" applyFill="1"/>
    <xf numFmtId="0" fontId="11" fillId="11" borderId="0" xfId="0" applyFont="1" applyFill="1"/>
    <xf numFmtId="0" fontId="1" fillId="11" borderId="0" xfId="0" applyFont="1" applyFill="1" applyAlignment="1">
      <alignment horizontal="left"/>
    </xf>
    <xf numFmtId="0" fontId="15" fillId="11" borderId="4" xfId="0" applyFont="1" applyFill="1" applyBorder="1"/>
    <xf numFmtId="49" fontId="13" fillId="11" borderId="0" xfId="0" applyNumberFormat="1" applyFont="1" applyFill="1" applyAlignment="1">
      <alignment horizontal="center" vertical="center"/>
    </xf>
    <xf numFmtId="16" fontId="13" fillId="11" borderId="0" xfId="0" applyNumberFormat="1" applyFont="1" applyFill="1" applyAlignment="1">
      <alignment horizontal="center"/>
    </xf>
    <xf numFmtId="0" fontId="14" fillId="11" borderId="0" xfId="0" applyFont="1" applyFill="1" applyAlignment="1">
      <alignment horizontal="center"/>
    </xf>
    <xf numFmtId="16" fontId="1" fillId="11" borderId="0" xfId="0" applyNumberFormat="1" applyFont="1" applyFill="1" applyAlignment="1">
      <alignment horizontal="center"/>
    </xf>
    <xf numFmtId="0" fontId="14" fillId="11" borderId="0" xfId="0" applyFont="1" applyFill="1" applyAlignment="1">
      <alignment horizontal="center" vertical="center"/>
    </xf>
    <xf numFmtId="0" fontId="0" fillId="11" borderId="0" xfId="0" applyFill="1"/>
    <xf numFmtId="14" fontId="0" fillId="11" borderId="0" xfId="0" applyNumberFormat="1" applyFill="1"/>
    <xf numFmtId="0" fontId="0" fillId="11" borderId="0" xfId="0" applyFill="1" applyAlignment="1">
      <alignment horizontal="center"/>
    </xf>
    <xf numFmtId="49" fontId="0" fillId="0" borderId="0" xfId="0" applyNumberFormat="1" applyAlignment="1">
      <alignment horizontal="right"/>
    </xf>
    <xf numFmtId="164" fontId="0" fillId="11" borderId="0" xfId="0" applyNumberFormat="1" applyFill="1" applyAlignment="1">
      <alignment horizontal="left"/>
    </xf>
    <xf numFmtId="0" fontId="11" fillId="3" borderId="0" xfId="0" applyFont="1" applyFill="1" applyAlignment="1">
      <alignment horizontal="center" vertical="center" wrapText="1"/>
    </xf>
    <xf numFmtId="164" fontId="1" fillId="14" borderId="0" xfId="0" applyNumberFormat="1" applyFont="1" applyFill="1" applyAlignment="1">
      <alignment horizontal="left"/>
    </xf>
    <xf numFmtId="0" fontId="1" fillId="14" borderId="0" xfId="0" applyFont="1" applyFill="1" applyAlignment="1">
      <alignment horizontal="center"/>
    </xf>
    <xf numFmtId="0" fontId="0" fillId="14" borderId="0" xfId="0" applyFill="1"/>
    <xf numFmtId="14" fontId="0" fillId="14" borderId="0" xfId="0" applyNumberFormat="1" applyFill="1"/>
    <xf numFmtId="0" fontId="0" fillId="14" borderId="0" xfId="0" applyFill="1" applyAlignment="1">
      <alignment horizontal="center"/>
    </xf>
    <xf numFmtId="49" fontId="1" fillId="14" borderId="0" xfId="0" applyNumberFormat="1" applyFont="1" applyFill="1" applyAlignment="1">
      <alignment horizontal="center"/>
    </xf>
    <xf numFmtId="0" fontId="15" fillId="14" borderId="0" xfId="1" applyFill="1"/>
    <xf numFmtId="14" fontId="0" fillId="12" borderId="0" xfId="0" applyNumberFormat="1" applyFill="1" applyAlignment="1">
      <alignment horizontal="right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2" borderId="0" xfId="0" applyFill="1"/>
    <xf numFmtId="14" fontId="4" fillId="0" borderId="0" xfId="0" applyNumberFormat="1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164" fontId="0" fillId="14" borderId="0" xfId="0" applyNumberFormat="1" applyFill="1" applyAlignment="1">
      <alignment horizontal="left"/>
    </xf>
    <xf numFmtId="0" fontId="13" fillId="14" borderId="0" xfId="0" applyFont="1" applyFill="1"/>
    <xf numFmtId="49" fontId="0" fillId="14" borderId="0" xfId="0" applyNumberFormat="1" applyFill="1" applyAlignment="1">
      <alignment horizont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19" fillId="12" borderId="0" xfId="0" applyFont="1" applyFill="1"/>
    <xf numFmtId="14" fontId="13" fillId="12" borderId="0" xfId="0" applyNumberFormat="1" applyFont="1" applyFill="1"/>
    <xf numFmtId="0" fontId="16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9" borderId="14" xfId="0" applyFont="1" applyFill="1" applyBorder="1" applyAlignment="1">
      <alignment horizontal="center"/>
    </xf>
    <xf numFmtId="0" fontId="24" fillId="9" borderId="25" xfId="0" applyFont="1" applyFill="1" applyBorder="1" applyAlignment="1">
      <alignment horizontal="center"/>
    </xf>
    <xf numFmtId="0" fontId="24" fillId="11" borderId="25" xfId="0" applyFont="1" applyFill="1" applyBorder="1" applyAlignment="1">
      <alignment horizontal="center"/>
    </xf>
    <xf numFmtId="164" fontId="1" fillId="15" borderId="0" xfId="0" applyNumberFormat="1" applyFont="1" applyFill="1" applyAlignment="1">
      <alignment horizontal="left"/>
    </xf>
    <xf numFmtId="0" fontId="0" fillId="15" borderId="0" xfId="0" applyFill="1" applyAlignment="1">
      <alignment horizontal="center"/>
    </xf>
    <xf numFmtId="0" fontId="0" fillId="15" borderId="0" xfId="0" applyFill="1"/>
    <xf numFmtId="0" fontId="13" fillId="15" borderId="0" xfId="0" applyFont="1" applyFill="1"/>
    <xf numFmtId="14" fontId="0" fillId="15" borderId="0" xfId="0" applyNumberFormat="1" applyFill="1"/>
    <xf numFmtId="49" fontId="1" fillId="15" borderId="0" xfId="0" applyNumberFormat="1" applyFont="1" applyFill="1" applyAlignment="1">
      <alignment horizontal="center"/>
    </xf>
    <xf numFmtId="0" fontId="1" fillId="15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/>
    </xf>
    <xf numFmtId="14" fontId="2" fillId="0" borderId="0" xfId="0" applyNumberFormat="1" applyFont="1" applyAlignment="1">
      <alignment horizontal="center" vertical="center"/>
    </xf>
    <xf numFmtId="0" fontId="16" fillId="4" borderId="0" xfId="0" applyFont="1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4" fontId="10" fillId="0" borderId="0" xfId="0" applyNumberFormat="1" applyFont="1" applyAlignment="1">
      <alignment horizontal="left" vertical="center" wrapText="1"/>
    </xf>
    <xf numFmtId="14" fontId="3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7" fillId="5" borderId="5" xfId="0" applyFont="1" applyFill="1" applyBorder="1" applyAlignment="1">
      <alignment horizontal="center" vertical="center"/>
    </xf>
    <xf numFmtId="0" fontId="0" fillId="0" borderId="6" xfId="0" applyBorder="1"/>
    <xf numFmtId="0" fontId="1" fillId="7" borderId="8" xfId="0" applyFont="1" applyFill="1" applyBorder="1" applyAlignment="1">
      <alignment horizontal="center"/>
    </xf>
    <xf numFmtId="0" fontId="0" fillId="0" borderId="8" xfId="0" applyBorder="1"/>
    <xf numFmtId="0" fontId="12" fillId="7" borderId="0" xfId="0" applyFont="1" applyFill="1" applyAlignment="1">
      <alignment horizontal="center" vertical="center"/>
    </xf>
    <xf numFmtId="0" fontId="1" fillId="9" borderId="14" xfId="0" applyFont="1" applyFill="1" applyBorder="1" applyAlignment="1">
      <alignment horizontal="center"/>
    </xf>
    <xf numFmtId="0" fontId="0" fillId="0" borderId="29" xfId="0" applyBorder="1"/>
    <xf numFmtId="0" fontId="22" fillId="7" borderId="6" xfId="0" applyFont="1" applyFill="1" applyBorder="1" applyAlignment="1">
      <alignment horizontal="center" vertical="center"/>
    </xf>
    <xf numFmtId="0" fontId="16" fillId="8" borderId="30" xfId="0" applyFont="1" applyFill="1" applyBorder="1" applyAlignment="1">
      <alignment horizontal="center" vertical="center"/>
    </xf>
    <xf numFmtId="0" fontId="0" fillId="0" borderId="17" xfId="0" applyBorder="1"/>
    <xf numFmtId="0" fontId="24" fillId="9" borderId="25" xfId="0" applyFont="1" applyFill="1" applyBorder="1" applyAlignment="1">
      <alignment horizontal="center"/>
    </xf>
    <xf numFmtId="0" fontId="0" fillId="0" borderId="26" xfId="0" applyBorder="1"/>
    <xf numFmtId="0" fontId="16" fillId="9" borderId="21" xfId="0" applyFont="1" applyFill="1" applyBorder="1" applyAlignment="1">
      <alignment horizontal="center" vertical="center"/>
    </xf>
    <xf numFmtId="0" fontId="0" fillId="0" borderId="22" xfId="0" applyBorder="1"/>
    <xf numFmtId="0" fontId="1" fillId="11" borderId="14" xfId="0" applyFont="1" applyFill="1" applyBorder="1" applyAlignment="1">
      <alignment horizontal="center"/>
    </xf>
    <xf numFmtId="0" fontId="16" fillId="8" borderId="31" xfId="0" applyFont="1" applyFill="1" applyBorder="1" applyAlignment="1">
      <alignment horizontal="center"/>
    </xf>
    <xf numFmtId="0" fontId="0" fillId="0" borderId="10" xfId="0" applyBorder="1"/>
    <xf numFmtId="0" fontId="24" fillId="11" borderId="25" xfId="0" applyFont="1" applyFill="1" applyBorder="1" applyAlignment="1">
      <alignment horizontal="center"/>
    </xf>
    <xf numFmtId="0" fontId="1" fillId="11" borderId="27" xfId="0" applyFont="1" applyFill="1" applyBorder="1" applyAlignment="1">
      <alignment horizontal="center"/>
    </xf>
    <xf numFmtId="0" fontId="0" fillId="0" borderId="28" xfId="0" applyBorder="1"/>
    <xf numFmtId="0" fontId="16" fillId="8" borderId="21" xfId="0" applyFont="1" applyFill="1" applyBorder="1" applyAlignment="1">
      <alignment horizontal="center" vertical="center"/>
    </xf>
    <xf numFmtId="0" fontId="16" fillId="9" borderId="31" xfId="0" applyFont="1" applyFill="1" applyBorder="1" applyAlignment="1">
      <alignment horizontal="center"/>
    </xf>
    <xf numFmtId="0" fontId="19" fillId="9" borderId="27" xfId="0" applyFont="1" applyFill="1" applyBorder="1" applyAlignment="1">
      <alignment horizontal="center"/>
    </xf>
    <xf numFmtId="0" fontId="16" fillId="9" borderId="30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52">
    <dxf>
      <font>
        <b/>
        <i/>
        <color theme="0"/>
      </font>
      <fill>
        <patternFill>
          <bgColor rgb="FF0070C0"/>
        </patternFill>
      </fill>
    </dxf>
    <dxf>
      <font>
        <b/>
        <i/>
        <color theme="0"/>
      </font>
      <fill>
        <patternFill>
          <bgColor theme="6"/>
        </patternFill>
      </fill>
    </dxf>
    <dxf>
      <font>
        <b/>
        <i/>
        <color theme="0"/>
      </font>
      <fill>
        <patternFill>
          <bgColor theme="8"/>
        </patternFill>
      </fill>
    </dxf>
    <dxf>
      <font>
        <b/>
        <i/>
        <color theme="0"/>
      </font>
    </dxf>
    <dxf>
      <font>
        <color theme="6"/>
      </font>
      <fill>
        <patternFill>
          <bgColor theme="9" tint="0.79998168889431442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theme="1"/>
      </font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color theme="6"/>
      </font>
      <fill>
        <patternFill>
          <bgColor theme="9" tint="0.79998168889431442"/>
        </patternFill>
      </fill>
    </dxf>
    <dxf>
      <font>
        <b/>
        <i/>
        <color theme="0"/>
      </font>
    </dxf>
    <dxf>
      <font>
        <color theme="1"/>
      </font>
      <fill>
        <patternFill>
          <bgColor theme="2" tint="-9.9948118533890809E-2"/>
        </patternFill>
      </fill>
    </dxf>
    <dxf>
      <font>
        <b/>
        <i/>
        <color theme="0"/>
      </font>
      <fill>
        <patternFill>
          <bgColor theme="6"/>
        </patternFill>
      </fill>
    </dxf>
    <dxf>
      <font>
        <b/>
        <i/>
        <color theme="0"/>
      </font>
      <fill>
        <patternFill>
          <bgColor rgb="FF0070C0"/>
        </patternFill>
      </fill>
    </dxf>
    <dxf>
      <font>
        <b/>
        <i/>
        <color theme="0"/>
      </font>
      <fill>
        <patternFill>
          <bgColor theme="8"/>
        </patternFill>
      </fill>
    </dxf>
    <dxf>
      <font>
        <b/>
        <i/>
        <color theme="0"/>
      </font>
    </dxf>
    <dxf>
      <font>
        <color theme="1"/>
      </font>
      <fill>
        <patternFill>
          <bgColor theme="2" tint="-9.9948118533890809E-2"/>
        </patternFill>
      </fill>
    </dxf>
    <dxf>
      <font>
        <b/>
        <i/>
        <color theme="0"/>
      </font>
      <fill>
        <patternFill>
          <bgColor theme="8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b/>
        <i/>
        <color theme="0"/>
      </font>
      <fill>
        <patternFill>
          <bgColor theme="6"/>
        </patternFill>
      </fill>
    </dxf>
    <dxf>
      <font>
        <b/>
        <i/>
        <color theme="0"/>
      </font>
      <fill>
        <patternFill>
          <bgColor rgb="FF0070C0"/>
        </patternFill>
      </fill>
    </dxf>
    <dxf>
      <font>
        <color theme="6"/>
      </font>
      <fill>
        <patternFill>
          <bgColor theme="9" tint="0.79998168889431442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theme="1"/>
      </font>
      <fill>
        <patternFill>
          <bgColor theme="2" tint="-9.9948118533890809E-2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color theme="6"/>
      </font>
      <fill>
        <patternFill>
          <bgColor theme="9" tint="0.79998168889431442"/>
        </patternFill>
      </fill>
    </dxf>
    <dxf>
      <font>
        <b/>
        <i/>
        <color theme="0"/>
      </font>
      <fill>
        <patternFill>
          <bgColor theme="6"/>
        </patternFill>
      </fill>
    </dxf>
    <dxf>
      <font>
        <b/>
        <i/>
        <color theme="0"/>
      </font>
      <fill>
        <patternFill>
          <bgColor theme="8"/>
        </patternFill>
      </fill>
    </dxf>
    <dxf>
      <font>
        <b/>
        <i/>
        <color theme="0"/>
      </font>
    </dxf>
    <dxf>
      <font>
        <b/>
        <i/>
        <color theme="0"/>
      </font>
      <fill>
        <patternFill>
          <bgColor rgb="FF0070C0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color theme="6"/>
      </font>
      <fill>
        <patternFill>
          <bgColor theme="9" tint="0.79998168889431442"/>
        </patternFill>
      </fill>
    </dxf>
    <dxf>
      <font>
        <b/>
        <i/>
        <color theme="0"/>
      </font>
    </dxf>
    <dxf>
      <font>
        <color theme="1"/>
      </font>
      <fill>
        <patternFill>
          <bgColor theme="2" tint="-9.9948118533890809E-2"/>
        </patternFill>
      </fill>
    </dxf>
    <dxf>
      <font>
        <b/>
        <i/>
        <color theme="0"/>
      </font>
      <fill>
        <patternFill>
          <bgColor theme="8"/>
        </patternFill>
      </fill>
    </dxf>
    <dxf>
      <font>
        <b/>
        <i/>
        <color theme="0"/>
      </font>
      <fill>
        <patternFill>
          <bgColor theme="6"/>
        </patternFill>
      </fill>
    </dxf>
    <dxf>
      <font>
        <b/>
        <i/>
        <color theme="0"/>
      </font>
      <fill>
        <patternFill>
          <bgColor rgb="FF0070C0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color theme="6"/>
      </font>
      <fill>
        <patternFill>
          <bgColor theme="9" tint="0.79998168889431442"/>
        </patternFill>
      </fill>
    </dxf>
    <dxf>
      <font>
        <color theme="1"/>
      </font>
      <fill>
        <patternFill>
          <bgColor theme="2" tint="-9.9948118533890809E-2"/>
        </patternFill>
      </fill>
    </dxf>
    <dxf>
      <font>
        <b/>
        <i/>
        <color theme="0"/>
      </font>
      <fill>
        <patternFill>
          <bgColor theme="8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b/>
        <i/>
        <color theme="0"/>
      </font>
      <fill>
        <patternFill>
          <bgColor theme="6"/>
        </patternFill>
      </fill>
    </dxf>
    <dxf>
      <font>
        <b/>
        <i/>
        <color theme="0"/>
      </font>
      <fill>
        <patternFill>
          <bgColor rgb="FF0070C0"/>
        </patternFill>
      </fill>
    </dxf>
    <dxf>
      <font>
        <color theme="6"/>
      </font>
      <fill>
        <patternFill>
          <bgColor theme="9" tint="0.79998168889431442"/>
        </patternFill>
      </fill>
    </dxf>
    <dxf>
      <font>
        <b/>
        <i/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eankenchi19@gmail.com" TargetMode="External"/><Relationship Id="rId13" Type="http://schemas.openxmlformats.org/officeDocument/2006/relationships/hyperlink" Target="mailto:kaismama913@gmail.com" TargetMode="External"/><Relationship Id="rId18" Type="http://schemas.openxmlformats.org/officeDocument/2006/relationships/hyperlink" Target="mailto:justin_zwick@icloud.com" TargetMode="External"/><Relationship Id="rId3" Type="http://schemas.openxmlformats.org/officeDocument/2006/relationships/hyperlink" Target="mailto:joleialittle8@gmail.com" TargetMode="External"/><Relationship Id="rId21" Type="http://schemas.openxmlformats.org/officeDocument/2006/relationships/hyperlink" Target="mailto:mars@horizon-house.org" TargetMode="External"/><Relationship Id="rId7" Type="http://schemas.openxmlformats.org/officeDocument/2006/relationships/hyperlink" Target="mailto:jessicamacjarrette@gmail.com" TargetMode="External"/><Relationship Id="rId12" Type="http://schemas.openxmlformats.org/officeDocument/2006/relationships/hyperlink" Target="mailto:bugnutz0126@gmail.com" TargetMode="External"/><Relationship Id="rId17" Type="http://schemas.openxmlformats.org/officeDocument/2006/relationships/hyperlink" Target="mailto:graymonica7277@gmail.com" TargetMode="External"/><Relationship Id="rId2" Type="http://schemas.openxmlformats.org/officeDocument/2006/relationships/hyperlink" Target="mailto:djbrooke32@gmail.com" TargetMode="External"/><Relationship Id="rId16" Type="http://schemas.openxmlformats.org/officeDocument/2006/relationships/hyperlink" Target="mailto:ryantokeski5@gmail.com" TargetMode="External"/><Relationship Id="rId20" Type="http://schemas.openxmlformats.org/officeDocument/2006/relationships/hyperlink" Target="mailto:mikebrabo007@gmail.com" TargetMode="External"/><Relationship Id="rId1" Type="http://schemas.openxmlformats.org/officeDocument/2006/relationships/hyperlink" Target="mailto:lazyboydeejay2@gmail.com" TargetMode="External"/><Relationship Id="rId6" Type="http://schemas.openxmlformats.org/officeDocument/2006/relationships/hyperlink" Target="mailto:berkleyadams666@gmail.com" TargetMode="External"/><Relationship Id="rId11" Type="http://schemas.openxmlformats.org/officeDocument/2006/relationships/hyperlink" Target="mailto:graymonica7277@gmail.com" TargetMode="External"/><Relationship Id="rId5" Type="http://schemas.openxmlformats.org/officeDocument/2006/relationships/hyperlink" Target="mailto:amyotte1973@gmail.com" TargetMode="External"/><Relationship Id="rId15" Type="http://schemas.openxmlformats.org/officeDocument/2006/relationships/hyperlink" Target="mailto:hallowell.kirk@gmail.com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mailto:edwardbrodwax93@gmail.com" TargetMode="External"/><Relationship Id="rId19" Type="http://schemas.openxmlformats.org/officeDocument/2006/relationships/hyperlink" Target="mailto:jg112295@gmail.com" TargetMode="External"/><Relationship Id="rId4" Type="http://schemas.openxmlformats.org/officeDocument/2006/relationships/hyperlink" Target="mailto:roxytryder@gmail.com" TargetMode="External"/><Relationship Id="rId9" Type="http://schemas.openxmlformats.org/officeDocument/2006/relationships/hyperlink" Target="mailto:ryanorth5683@gmail.com" TargetMode="External"/><Relationship Id="rId14" Type="http://schemas.openxmlformats.org/officeDocument/2006/relationships/hyperlink" Target="mailto:naftalinsg@gmail.com" TargetMode="External"/><Relationship Id="rId22" Type="http://schemas.openxmlformats.org/officeDocument/2006/relationships/hyperlink" Target="mailto:liz@horizon-house.org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justin_zwick@icloud.com" TargetMode="External"/><Relationship Id="rId2" Type="http://schemas.openxmlformats.org/officeDocument/2006/relationships/hyperlink" Target="mailto:graymonica7277@gmail.com" TargetMode="External"/><Relationship Id="rId1" Type="http://schemas.openxmlformats.org/officeDocument/2006/relationships/hyperlink" Target="mailto:ryantokeski5@gmail.com" TargetMode="External"/><Relationship Id="rId4" Type="http://schemas.openxmlformats.org/officeDocument/2006/relationships/hyperlink" Target="mailto:jg112295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5"/>
  <sheetViews>
    <sheetView tabSelected="1" topLeftCell="A32" zoomScaleNormal="100" workbookViewId="0">
      <selection activeCell="I64" sqref="I64"/>
    </sheetView>
  </sheetViews>
  <sheetFormatPr defaultRowHeight="14.45" customHeight="1" x14ac:dyDescent="0.25"/>
  <cols>
    <col min="1" max="1" width="3.42578125" style="1" customWidth="1"/>
    <col min="2" max="2" width="3.140625" customWidth="1"/>
    <col min="3" max="3" width="6" customWidth="1"/>
    <col min="4" max="4" width="4" customWidth="1"/>
    <col min="5" max="5" width="3.85546875" customWidth="1"/>
    <col min="6" max="6" width="13.140625" customWidth="1"/>
    <col min="7" max="7" width="12.7109375" customWidth="1"/>
    <col min="8" max="8" width="10.85546875" customWidth="1"/>
    <col min="9" max="9" width="12" customWidth="1"/>
    <col min="10" max="10" width="7" customWidth="1"/>
    <col min="11" max="12" width="6.85546875" style="1" customWidth="1"/>
    <col min="13" max="13" width="6.5703125" style="1" customWidth="1"/>
    <col min="14" max="14" width="6.5703125" customWidth="1"/>
    <col min="15" max="15" width="8.7109375" style="1" customWidth="1"/>
    <col min="16" max="16" width="11" customWidth="1"/>
    <col min="17" max="17" width="10.85546875" customWidth="1"/>
    <col min="18" max="18" width="7.42578125" style="1" customWidth="1"/>
    <col min="19" max="19" width="13.5703125" customWidth="1"/>
    <col min="20" max="20" width="23.7109375" customWidth="1"/>
  </cols>
  <sheetData>
    <row r="1" spans="1:23" ht="24.75" customHeight="1" x14ac:dyDescent="0.25">
      <c r="A1" s="2"/>
      <c r="B1" s="173" t="s">
        <v>0</v>
      </c>
      <c r="C1" s="174"/>
      <c r="D1" s="174"/>
      <c r="E1" s="174"/>
      <c r="F1" s="174"/>
      <c r="G1" s="174"/>
      <c r="H1" s="174"/>
      <c r="I1" s="174"/>
      <c r="J1" s="174"/>
      <c r="K1" s="175"/>
      <c r="L1" s="175"/>
      <c r="M1" s="175"/>
      <c r="N1" s="174"/>
      <c r="O1" s="175"/>
      <c r="P1" s="174"/>
      <c r="Q1" s="174"/>
      <c r="R1" s="175"/>
      <c r="S1" s="174"/>
      <c r="T1" s="174"/>
      <c r="U1" s="151"/>
      <c r="V1" s="151"/>
      <c r="W1" s="151"/>
    </row>
    <row r="2" spans="1:23" ht="27.95" customHeight="1" x14ac:dyDescent="0.25">
      <c r="B2" s="176" t="s">
        <v>1</v>
      </c>
      <c r="C2" s="174"/>
      <c r="D2" s="174"/>
      <c r="E2" s="174"/>
      <c r="F2" s="182">
        <f ca="1">(TODAY())</f>
        <v>46108</v>
      </c>
      <c r="G2" s="174"/>
      <c r="H2" s="3"/>
      <c r="I2" s="3"/>
      <c r="J2" s="4" t="s">
        <v>2</v>
      </c>
      <c r="K2" s="5">
        <f>O2+Q2</f>
        <v>59</v>
      </c>
      <c r="L2" s="5"/>
      <c r="M2" s="6"/>
      <c r="N2" s="7" t="s">
        <v>3</v>
      </c>
      <c r="O2" s="8">
        <f>COUNTIF(E5:E202,"M")</f>
        <v>28</v>
      </c>
      <c r="P2" s="9" t="s">
        <v>4</v>
      </c>
      <c r="Q2" s="10">
        <f>COUNTIF(E5:E202,"F")</f>
        <v>31</v>
      </c>
      <c r="R2" s="11"/>
      <c r="U2" s="180" t="s">
        <v>5</v>
      </c>
      <c r="V2" s="180"/>
      <c r="W2" s="180"/>
    </row>
    <row r="3" spans="1:23" ht="30.6" customHeight="1" x14ac:dyDescent="0.25">
      <c r="B3" s="181"/>
      <c r="C3" s="174"/>
      <c r="D3" s="174"/>
      <c r="E3" s="174"/>
      <c r="F3" s="174"/>
      <c r="G3" s="174"/>
      <c r="H3" s="3"/>
      <c r="I3" s="152" t="s">
        <v>6</v>
      </c>
      <c r="J3" s="4" t="s">
        <v>2</v>
      </c>
      <c r="K3" s="5">
        <f>SUM(M3+O3+Q3+S3)</f>
        <v>16</v>
      </c>
      <c r="L3" s="4" t="s">
        <v>7</v>
      </c>
      <c r="M3" s="157">
        <f>COUNTIF(D6:D203,"H")</f>
        <v>1</v>
      </c>
      <c r="N3" s="149" t="s">
        <v>8</v>
      </c>
      <c r="O3" s="150">
        <f>COUNTIFS(M6:M203,"=A",D6:D203,"=1")</f>
        <v>8</v>
      </c>
      <c r="P3" s="147" t="s">
        <v>9</v>
      </c>
      <c r="Q3" s="148">
        <f>COUNTIFS(M6:M203,"=S",D6:D203,"=1")</f>
        <v>4</v>
      </c>
      <c r="R3" s="153" t="s">
        <v>10</v>
      </c>
      <c r="S3" s="158">
        <f>COUNTIFS(M6:M203,"=H",D6:D203,"=1")</f>
        <v>3</v>
      </c>
      <c r="U3" s="178"/>
      <c r="V3" s="179"/>
      <c r="W3" s="179"/>
    </row>
    <row r="4" spans="1:23" s="12" customFormat="1" ht="36.950000000000003" customHeight="1" x14ac:dyDescent="0.25">
      <c r="A4" s="13" t="s">
        <v>11</v>
      </c>
      <c r="B4" s="14" t="s">
        <v>12</v>
      </c>
      <c r="C4" s="15" t="s">
        <v>13</v>
      </c>
      <c r="D4" s="16" t="s">
        <v>14</v>
      </c>
      <c r="E4" s="17" t="s">
        <v>15</v>
      </c>
      <c r="F4" s="18" t="s">
        <v>16</v>
      </c>
      <c r="G4" s="18" t="s">
        <v>17</v>
      </c>
      <c r="H4" s="18" t="s">
        <v>18</v>
      </c>
      <c r="I4" s="18" t="s">
        <v>19</v>
      </c>
      <c r="J4" s="18" t="s">
        <v>20</v>
      </c>
      <c r="K4" s="19" t="s">
        <v>21</v>
      </c>
      <c r="L4" s="18" t="s">
        <v>22</v>
      </c>
      <c r="M4" s="18" t="s">
        <v>23</v>
      </c>
      <c r="N4" s="19" t="s">
        <v>24</v>
      </c>
      <c r="O4" s="18" t="s">
        <v>25</v>
      </c>
      <c r="P4" s="19" t="s">
        <v>26</v>
      </c>
      <c r="Q4" s="20" t="s">
        <v>27</v>
      </c>
      <c r="R4" s="21" t="s">
        <v>28</v>
      </c>
      <c r="S4" s="22" t="s">
        <v>29</v>
      </c>
      <c r="T4" s="22" t="s">
        <v>30</v>
      </c>
      <c r="U4" s="22" t="s">
        <v>31</v>
      </c>
      <c r="V4" s="15" t="s">
        <v>32</v>
      </c>
      <c r="W4" s="138" t="s">
        <v>33</v>
      </c>
    </row>
    <row r="5" spans="1:23" ht="15" x14ac:dyDescent="0.25">
      <c r="A5" s="1">
        <v>1</v>
      </c>
      <c r="B5" s="116" t="s">
        <v>34</v>
      </c>
      <c r="C5" s="111">
        <v>101</v>
      </c>
      <c r="D5" s="112">
        <v>3</v>
      </c>
      <c r="E5" s="110" t="s">
        <v>35</v>
      </c>
      <c r="F5" s="110" t="s">
        <v>36</v>
      </c>
      <c r="G5" s="110"/>
      <c r="H5" s="113">
        <v>45598</v>
      </c>
      <c r="I5" s="113">
        <v>45807</v>
      </c>
      <c r="J5" s="112">
        <f ca="1">(TODAY()-H5)</f>
        <v>510</v>
      </c>
      <c r="K5" s="114" t="s">
        <v>37</v>
      </c>
      <c r="L5" s="128"/>
      <c r="M5" s="112" t="s">
        <v>38</v>
      </c>
      <c r="N5" s="110">
        <v>1200</v>
      </c>
      <c r="O5" s="129">
        <v>45788</v>
      </c>
      <c r="P5" s="110"/>
      <c r="Q5" s="110"/>
      <c r="R5" s="118" t="str">
        <f t="shared" ref="R5:R36" ca="1" si="0">IF(Q5="","",(TODAY()-Q5))</f>
        <v/>
      </c>
      <c r="S5" s="116"/>
      <c r="T5" s="116"/>
    </row>
    <row r="6" spans="1:23" ht="16.5" customHeight="1" x14ac:dyDescent="0.3">
      <c r="A6" s="1">
        <f t="shared" ref="A6:A37" si="1">A5+1</f>
        <v>2</v>
      </c>
      <c r="B6" s="116" t="s">
        <v>34</v>
      </c>
      <c r="C6" s="117">
        <f t="shared" ref="C6:C19" si="2">C5+1</f>
        <v>102</v>
      </c>
      <c r="D6" s="118">
        <v>3</v>
      </c>
      <c r="E6" s="116" t="s">
        <v>39</v>
      </c>
      <c r="F6" s="116" t="s">
        <v>40</v>
      </c>
      <c r="G6" s="116" t="s">
        <v>41</v>
      </c>
      <c r="H6" s="119">
        <v>45754</v>
      </c>
      <c r="I6" s="119">
        <v>45827</v>
      </c>
      <c r="J6" s="130">
        <f t="shared" ref="J6:J37" ca="1" si="3">IF(H6="","",IF(I6="",TODAY()-H6,DATEDIF(H6,I6,"d")))</f>
        <v>73</v>
      </c>
      <c r="K6" s="118" t="s">
        <v>42</v>
      </c>
      <c r="L6" s="121"/>
      <c r="M6" s="118" t="s">
        <v>43</v>
      </c>
      <c r="N6" s="116">
        <v>800</v>
      </c>
      <c r="O6" s="131">
        <v>45758</v>
      </c>
      <c r="P6" s="119">
        <v>37753</v>
      </c>
      <c r="Q6" s="119">
        <v>45690</v>
      </c>
      <c r="R6" s="118">
        <f t="shared" ca="1" si="0"/>
        <v>418</v>
      </c>
      <c r="S6" s="116"/>
      <c r="T6" s="116"/>
    </row>
    <row r="7" spans="1:23" ht="15" x14ac:dyDescent="0.25">
      <c r="A7" s="1">
        <f t="shared" si="1"/>
        <v>3</v>
      </c>
      <c r="B7" s="116" t="s">
        <v>34</v>
      </c>
      <c r="C7" s="117">
        <f t="shared" si="2"/>
        <v>103</v>
      </c>
      <c r="D7" s="118">
        <v>3</v>
      </c>
      <c r="E7" s="116" t="s">
        <v>35</v>
      </c>
      <c r="F7" s="116" t="s">
        <v>44</v>
      </c>
      <c r="G7" s="116"/>
      <c r="H7" s="119">
        <v>45662</v>
      </c>
      <c r="I7" s="119">
        <v>45667</v>
      </c>
      <c r="J7" s="120">
        <f t="shared" ca="1" si="3"/>
        <v>5</v>
      </c>
      <c r="K7" s="118" t="s">
        <v>45</v>
      </c>
      <c r="L7" s="121"/>
      <c r="M7" s="118" t="s">
        <v>43</v>
      </c>
      <c r="N7" s="116">
        <v>800</v>
      </c>
      <c r="O7" s="118"/>
      <c r="P7" s="116"/>
      <c r="Q7" s="116"/>
      <c r="R7" s="118" t="str">
        <f t="shared" ca="1" si="0"/>
        <v/>
      </c>
      <c r="S7" s="116"/>
      <c r="T7" s="116"/>
    </row>
    <row r="8" spans="1:23" ht="15" x14ac:dyDescent="0.25">
      <c r="A8" s="1">
        <f t="shared" si="1"/>
        <v>4</v>
      </c>
      <c r="B8" s="116" t="s">
        <v>34</v>
      </c>
      <c r="C8" s="117">
        <f t="shared" si="2"/>
        <v>104</v>
      </c>
      <c r="D8" s="118">
        <v>3</v>
      </c>
      <c r="E8" s="116" t="s">
        <v>35</v>
      </c>
      <c r="F8" s="116" t="s">
        <v>46</v>
      </c>
      <c r="G8" s="116"/>
      <c r="H8" s="119">
        <v>45779</v>
      </c>
      <c r="I8" s="119">
        <v>45793</v>
      </c>
      <c r="J8" s="120">
        <f t="shared" ca="1" si="3"/>
        <v>14</v>
      </c>
      <c r="K8" s="118" t="s">
        <v>45</v>
      </c>
      <c r="L8" s="121"/>
      <c r="M8" s="118" t="s">
        <v>43</v>
      </c>
      <c r="N8" s="116">
        <v>1200</v>
      </c>
      <c r="O8" s="118"/>
      <c r="P8" s="116"/>
      <c r="Q8" s="116"/>
      <c r="R8" s="118" t="str">
        <f t="shared" ca="1" si="0"/>
        <v/>
      </c>
      <c r="S8" s="116"/>
      <c r="T8" s="116"/>
    </row>
    <row r="9" spans="1:23" ht="15" x14ac:dyDescent="0.25">
      <c r="A9" s="1">
        <f t="shared" si="1"/>
        <v>5</v>
      </c>
      <c r="B9" s="116" t="s">
        <v>34</v>
      </c>
      <c r="C9" s="117">
        <f t="shared" si="2"/>
        <v>105</v>
      </c>
      <c r="D9" s="118">
        <v>3</v>
      </c>
      <c r="E9" s="116" t="s">
        <v>39</v>
      </c>
      <c r="F9" s="116" t="s">
        <v>47</v>
      </c>
      <c r="G9" s="116" t="s">
        <v>48</v>
      </c>
      <c r="H9" s="119">
        <v>45797</v>
      </c>
      <c r="I9" s="119">
        <v>45823</v>
      </c>
      <c r="J9" s="120">
        <f t="shared" ca="1" si="3"/>
        <v>26</v>
      </c>
      <c r="K9" s="118" t="s">
        <v>49</v>
      </c>
      <c r="L9" s="121"/>
      <c r="M9" s="118" t="s">
        <v>43</v>
      </c>
      <c r="N9" s="116">
        <v>1000</v>
      </c>
      <c r="O9" s="118"/>
      <c r="P9" s="119">
        <v>37337</v>
      </c>
      <c r="Q9" s="119">
        <v>45760</v>
      </c>
      <c r="R9" s="118">
        <f t="shared" ca="1" si="0"/>
        <v>348</v>
      </c>
      <c r="S9" s="116"/>
      <c r="T9" s="116" t="s">
        <v>50</v>
      </c>
    </row>
    <row r="10" spans="1:23" ht="16.5" customHeight="1" x14ac:dyDescent="0.25">
      <c r="A10" s="1">
        <f t="shared" si="1"/>
        <v>6</v>
      </c>
      <c r="B10" s="116" t="s">
        <v>34</v>
      </c>
      <c r="C10" s="117">
        <f t="shared" si="2"/>
        <v>106</v>
      </c>
      <c r="D10" s="118">
        <v>3</v>
      </c>
      <c r="E10" s="116" t="s">
        <v>35</v>
      </c>
      <c r="F10" s="116" t="s">
        <v>51</v>
      </c>
      <c r="G10" s="116" t="s">
        <v>52</v>
      </c>
      <c r="H10" s="119">
        <v>45820</v>
      </c>
      <c r="I10" s="119">
        <v>45894</v>
      </c>
      <c r="J10" s="132">
        <f t="shared" ca="1" si="3"/>
        <v>74</v>
      </c>
      <c r="K10" s="118" t="s">
        <v>53</v>
      </c>
      <c r="L10" s="121"/>
      <c r="M10" s="118" t="s">
        <v>43</v>
      </c>
      <c r="N10" s="116">
        <v>1000</v>
      </c>
      <c r="O10" s="131">
        <v>45827</v>
      </c>
      <c r="P10" s="119">
        <v>33632</v>
      </c>
      <c r="Q10" s="119">
        <v>45864</v>
      </c>
      <c r="R10" s="118">
        <f t="shared" ca="1" si="0"/>
        <v>244</v>
      </c>
      <c r="S10" s="116"/>
      <c r="T10" s="116"/>
    </row>
    <row r="11" spans="1:23" ht="15" x14ac:dyDescent="0.25">
      <c r="A11" s="1">
        <f t="shared" si="1"/>
        <v>7</v>
      </c>
      <c r="B11" s="116" t="s">
        <v>34</v>
      </c>
      <c r="C11" s="117">
        <f t="shared" si="2"/>
        <v>107</v>
      </c>
      <c r="D11" s="118">
        <v>3</v>
      </c>
      <c r="E11" s="116" t="s">
        <v>35</v>
      </c>
      <c r="F11" s="116" t="s">
        <v>54</v>
      </c>
      <c r="G11" s="116" t="s">
        <v>55</v>
      </c>
      <c r="H11" s="119">
        <v>45827</v>
      </c>
      <c r="I11" s="119">
        <v>45837</v>
      </c>
      <c r="J11" s="120">
        <f t="shared" ca="1" si="3"/>
        <v>10</v>
      </c>
      <c r="K11" s="118" t="s">
        <v>56</v>
      </c>
      <c r="L11" s="121"/>
      <c r="M11" s="118" t="s">
        <v>43</v>
      </c>
      <c r="N11" s="116">
        <v>1000</v>
      </c>
      <c r="O11" s="131">
        <v>45827</v>
      </c>
      <c r="P11" s="116"/>
      <c r="Q11" s="116" t="s">
        <v>57</v>
      </c>
      <c r="R11" s="118" t="e">
        <f t="shared" ca="1" si="0"/>
        <v>#VALUE!</v>
      </c>
      <c r="S11" s="116"/>
      <c r="T11" s="116"/>
    </row>
    <row r="12" spans="1:23" ht="15" x14ac:dyDescent="0.25">
      <c r="A12" s="1">
        <f t="shared" si="1"/>
        <v>8</v>
      </c>
      <c r="B12" s="116" t="s">
        <v>34</v>
      </c>
      <c r="C12" s="117">
        <f t="shared" si="2"/>
        <v>108</v>
      </c>
      <c r="D12" s="118">
        <v>3</v>
      </c>
      <c r="E12" s="116" t="s">
        <v>39</v>
      </c>
      <c r="F12" s="116" t="s">
        <v>58</v>
      </c>
      <c r="G12" s="116"/>
      <c r="H12" s="119">
        <v>45847</v>
      </c>
      <c r="I12" s="119">
        <v>45858</v>
      </c>
      <c r="J12" s="120">
        <f t="shared" ca="1" si="3"/>
        <v>11</v>
      </c>
      <c r="K12" s="118" t="s">
        <v>42</v>
      </c>
      <c r="L12" s="121"/>
      <c r="M12" s="118" t="s">
        <v>43</v>
      </c>
      <c r="N12" s="116">
        <f>IF(M12="Y",1500, )</f>
        <v>0</v>
      </c>
      <c r="O12" s="118"/>
      <c r="P12" s="116"/>
      <c r="Q12" s="116"/>
      <c r="R12" s="118" t="str">
        <f t="shared" ca="1" si="0"/>
        <v/>
      </c>
      <c r="S12" s="116"/>
      <c r="T12" s="116"/>
    </row>
    <row r="13" spans="1:23" ht="15" x14ac:dyDescent="0.25">
      <c r="A13" s="1">
        <f t="shared" si="1"/>
        <v>9</v>
      </c>
      <c r="B13" s="116" t="s">
        <v>34</v>
      </c>
      <c r="C13" s="117">
        <f t="shared" si="2"/>
        <v>109</v>
      </c>
      <c r="D13" s="118">
        <v>3</v>
      </c>
      <c r="E13" s="116" t="s">
        <v>35</v>
      </c>
      <c r="F13" s="116" t="s">
        <v>59</v>
      </c>
      <c r="G13" s="116" t="s">
        <v>60</v>
      </c>
      <c r="H13" s="119">
        <v>45876</v>
      </c>
      <c r="I13" s="119">
        <v>45962</v>
      </c>
      <c r="J13" s="120">
        <f t="shared" ca="1" si="3"/>
        <v>86</v>
      </c>
      <c r="K13" s="118" t="s">
        <v>45</v>
      </c>
      <c r="L13" s="121"/>
      <c r="M13" s="118" t="s">
        <v>61</v>
      </c>
      <c r="N13" s="116">
        <v>1000</v>
      </c>
      <c r="O13" s="118"/>
      <c r="P13" s="119">
        <v>31634</v>
      </c>
      <c r="Q13" s="119">
        <v>45853</v>
      </c>
      <c r="R13" s="118">
        <f t="shared" ca="1" si="0"/>
        <v>255</v>
      </c>
      <c r="S13" s="116"/>
      <c r="T13" s="116"/>
    </row>
    <row r="14" spans="1:23" ht="15" x14ac:dyDescent="0.25">
      <c r="A14" s="1">
        <f t="shared" si="1"/>
        <v>10</v>
      </c>
      <c r="B14" s="116" t="s">
        <v>34</v>
      </c>
      <c r="C14" s="117">
        <f t="shared" si="2"/>
        <v>110</v>
      </c>
      <c r="D14" s="118">
        <v>3</v>
      </c>
      <c r="E14" s="116" t="s">
        <v>35</v>
      </c>
      <c r="F14" s="116" t="s">
        <v>62</v>
      </c>
      <c r="G14" s="116" t="s">
        <v>63</v>
      </c>
      <c r="H14" s="119">
        <v>45876</v>
      </c>
      <c r="I14" s="119">
        <v>45905</v>
      </c>
      <c r="J14" s="120">
        <f t="shared" ca="1" si="3"/>
        <v>29</v>
      </c>
      <c r="K14" s="118" t="s">
        <v>64</v>
      </c>
      <c r="L14" s="121"/>
      <c r="M14" s="118" t="s">
        <v>61</v>
      </c>
      <c r="N14" s="116">
        <v>1000</v>
      </c>
      <c r="O14" s="118"/>
      <c r="P14" s="119">
        <v>38088</v>
      </c>
      <c r="Q14" s="119">
        <v>45873</v>
      </c>
      <c r="R14" s="118">
        <f t="shared" ca="1" si="0"/>
        <v>235</v>
      </c>
      <c r="S14" s="116"/>
      <c r="T14" s="116"/>
    </row>
    <row r="15" spans="1:23" ht="15" x14ac:dyDescent="0.25">
      <c r="A15" s="1">
        <f t="shared" si="1"/>
        <v>11</v>
      </c>
      <c r="B15" s="116" t="s">
        <v>34</v>
      </c>
      <c r="C15" s="117">
        <f t="shared" si="2"/>
        <v>111</v>
      </c>
      <c r="D15" s="118">
        <v>3</v>
      </c>
      <c r="E15" s="116" t="s">
        <v>35</v>
      </c>
      <c r="F15" s="116" t="s">
        <v>65</v>
      </c>
      <c r="G15" s="116" t="s">
        <v>66</v>
      </c>
      <c r="H15" s="119">
        <v>45881</v>
      </c>
      <c r="I15" s="119">
        <v>45884</v>
      </c>
      <c r="J15" s="114">
        <f t="shared" ca="1" si="3"/>
        <v>3</v>
      </c>
      <c r="K15" s="118" t="s">
        <v>53</v>
      </c>
      <c r="L15" s="121"/>
      <c r="M15" s="118" t="s">
        <v>61</v>
      </c>
      <c r="N15" s="116">
        <v>1000</v>
      </c>
      <c r="O15" s="118"/>
      <c r="P15" s="119">
        <v>33160</v>
      </c>
      <c r="Q15" s="119">
        <v>45868</v>
      </c>
      <c r="R15" s="118">
        <f t="shared" ca="1" si="0"/>
        <v>240</v>
      </c>
      <c r="S15" s="116" t="s">
        <v>67</v>
      </c>
      <c r="T15" s="116"/>
    </row>
    <row r="16" spans="1:23" ht="15" x14ac:dyDescent="0.25">
      <c r="A16" s="1">
        <f t="shared" si="1"/>
        <v>12</v>
      </c>
      <c r="B16" s="116" t="s">
        <v>34</v>
      </c>
      <c r="C16" s="117">
        <f t="shared" si="2"/>
        <v>112</v>
      </c>
      <c r="D16" s="118">
        <v>3</v>
      </c>
      <c r="E16" s="116" t="s">
        <v>35</v>
      </c>
      <c r="F16" s="116" t="s">
        <v>68</v>
      </c>
      <c r="G16" s="116" t="s">
        <v>69</v>
      </c>
      <c r="H16" s="119">
        <v>45881</v>
      </c>
      <c r="I16" s="119">
        <v>45883</v>
      </c>
      <c r="J16" s="114">
        <f t="shared" ca="1" si="3"/>
        <v>2</v>
      </c>
      <c r="K16" s="118" t="s">
        <v>70</v>
      </c>
      <c r="L16" s="121"/>
      <c r="M16" s="118" t="s">
        <v>61</v>
      </c>
      <c r="N16" s="116">
        <v>1000</v>
      </c>
      <c r="O16" s="118"/>
      <c r="P16" s="119">
        <v>27205</v>
      </c>
      <c r="Q16" s="119">
        <v>45839</v>
      </c>
      <c r="R16" s="118">
        <f t="shared" ca="1" si="0"/>
        <v>269</v>
      </c>
      <c r="S16" s="116" t="s">
        <v>71</v>
      </c>
      <c r="T16" s="116"/>
    </row>
    <row r="17" spans="1:23" ht="15" x14ac:dyDescent="0.25">
      <c r="A17" s="1">
        <f t="shared" si="1"/>
        <v>13</v>
      </c>
      <c r="B17" s="116" t="s">
        <v>34</v>
      </c>
      <c r="C17" s="117">
        <f t="shared" si="2"/>
        <v>113</v>
      </c>
      <c r="D17" s="118">
        <v>3</v>
      </c>
      <c r="E17" s="116" t="s">
        <v>35</v>
      </c>
      <c r="F17" s="116" t="s">
        <v>72</v>
      </c>
      <c r="G17" s="116"/>
      <c r="H17" s="119">
        <v>45888</v>
      </c>
      <c r="I17" s="119">
        <v>45903</v>
      </c>
      <c r="J17" s="120">
        <f t="shared" ca="1" si="3"/>
        <v>15</v>
      </c>
      <c r="K17" s="118" t="s">
        <v>56</v>
      </c>
      <c r="L17" s="121"/>
      <c r="M17" s="118" t="s">
        <v>61</v>
      </c>
      <c r="N17" s="116">
        <v>1000</v>
      </c>
      <c r="O17" s="118"/>
      <c r="P17" s="116"/>
      <c r="Q17" s="116"/>
      <c r="R17" s="118" t="str">
        <f t="shared" ca="1" si="0"/>
        <v/>
      </c>
      <c r="S17" s="116"/>
      <c r="T17" s="116"/>
    </row>
    <row r="18" spans="1:23" ht="15" x14ac:dyDescent="0.25">
      <c r="A18" s="1">
        <f t="shared" si="1"/>
        <v>14</v>
      </c>
      <c r="B18" s="116" t="s">
        <v>34</v>
      </c>
      <c r="C18" s="117">
        <f t="shared" si="2"/>
        <v>114</v>
      </c>
      <c r="D18" s="118">
        <v>3</v>
      </c>
      <c r="E18" s="116" t="s">
        <v>35</v>
      </c>
      <c r="F18" s="116" t="s">
        <v>73</v>
      </c>
      <c r="G18" s="116"/>
      <c r="H18" s="119">
        <v>45889</v>
      </c>
      <c r="I18" s="119">
        <v>45891</v>
      </c>
      <c r="J18" s="120">
        <f t="shared" ca="1" si="3"/>
        <v>2</v>
      </c>
      <c r="K18" s="118" t="s">
        <v>74</v>
      </c>
      <c r="L18" s="121"/>
      <c r="M18" s="118" t="s">
        <v>61</v>
      </c>
      <c r="N18" s="116">
        <v>1000</v>
      </c>
      <c r="O18" s="118"/>
      <c r="P18" s="116"/>
      <c r="Q18" s="116"/>
      <c r="R18" s="118" t="str">
        <f t="shared" ca="1" si="0"/>
        <v/>
      </c>
      <c r="S18" s="116"/>
      <c r="T18" s="116"/>
    </row>
    <row r="19" spans="1:23" ht="15" x14ac:dyDescent="0.25">
      <c r="A19" s="1">
        <f t="shared" si="1"/>
        <v>15</v>
      </c>
      <c r="B19" s="116" t="s">
        <v>34</v>
      </c>
      <c r="C19" s="117">
        <f t="shared" si="2"/>
        <v>115</v>
      </c>
      <c r="D19" s="118">
        <v>3</v>
      </c>
      <c r="E19" s="116" t="s">
        <v>35</v>
      </c>
      <c r="F19" s="116" t="s">
        <v>75</v>
      </c>
      <c r="G19" s="116" t="s">
        <v>76</v>
      </c>
      <c r="H19" s="119">
        <v>45890</v>
      </c>
      <c r="I19" s="119">
        <v>45892</v>
      </c>
      <c r="J19" s="120">
        <f t="shared" ca="1" si="3"/>
        <v>2</v>
      </c>
      <c r="K19" s="118" t="s">
        <v>37</v>
      </c>
      <c r="L19" s="121"/>
      <c r="M19" s="118" t="s">
        <v>61</v>
      </c>
      <c r="N19" s="116">
        <v>1000</v>
      </c>
      <c r="O19" s="118"/>
      <c r="P19" s="119">
        <v>30440</v>
      </c>
      <c r="Q19" s="119">
        <v>45876</v>
      </c>
      <c r="R19" s="118">
        <f t="shared" ca="1" si="0"/>
        <v>232</v>
      </c>
      <c r="S19" s="116" t="s">
        <v>77</v>
      </c>
      <c r="T19" s="116"/>
    </row>
    <row r="20" spans="1:23" ht="15" x14ac:dyDescent="0.25">
      <c r="A20" s="1">
        <f t="shared" si="1"/>
        <v>16</v>
      </c>
      <c r="B20" s="84" t="s">
        <v>34</v>
      </c>
      <c r="C20" s="94">
        <v>116</v>
      </c>
      <c r="D20" s="87">
        <v>1</v>
      </c>
      <c r="E20" s="84" t="s">
        <v>39</v>
      </c>
      <c r="F20" s="84" t="s">
        <v>78</v>
      </c>
      <c r="G20" s="84" t="s">
        <v>79</v>
      </c>
      <c r="H20" s="85">
        <v>45890</v>
      </c>
      <c r="I20" s="84"/>
      <c r="J20" s="86">
        <f t="shared" ca="1" si="3"/>
        <v>218</v>
      </c>
      <c r="K20" s="96" t="s">
        <v>70</v>
      </c>
      <c r="L20" s="93"/>
      <c r="M20" s="87" t="s">
        <v>80</v>
      </c>
      <c r="N20" s="84">
        <v>1000</v>
      </c>
      <c r="O20" s="87"/>
      <c r="P20" s="85">
        <v>31961</v>
      </c>
      <c r="Q20" s="85">
        <v>45887</v>
      </c>
      <c r="R20" s="87">
        <f t="shared" ca="1" si="0"/>
        <v>221</v>
      </c>
      <c r="S20" s="84" t="s">
        <v>81</v>
      </c>
      <c r="T20" s="84"/>
      <c r="U20">
        <v>1556</v>
      </c>
      <c r="W20">
        <v>20</v>
      </c>
    </row>
    <row r="21" spans="1:23" ht="15" x14ac:dyDescent="0.25">
      <c r="A21" s="1">
        <f t="shared" si="1"/>
        <v>17</v>
      </c>
      <c r="B21" s="116" t="s">
        <v>34</v>
      </c>
      <c r="C21" s="111">
        <f>C20+1</f>
        <v>117</v>
      </c>
      <c r="D21" s="112">
        <v>3</v>
      </c>
      <c r="E21" s="110" t="s">
        <v>39</v>
      </c>
      <c r="F21" s="110" t="s">
        <v>82</v>
      </c>
      <c r="G21" s="110"/>
      <c r="H21" s="113">
        <v>45891</v>
      </c>
      <c r="I21" s="113">
        <v>45962</v>
      </c>
      <c r="J21" s="114">
        <f t="shared" ca="1" si="3"/>
        <v>71</v>
      </c>
      <c r="K21" s="112" t="s">
        <v>37</v>
      </c>
      <c r="L21" s="115" t="s">
        <v>83</v>
      </c>
      <c r="M21" s="112" t="s">
        <v>80</v>
      </c>
      <c r="N21" s="110">
        <v>1000</v>
      </c>
      <c r="O21" s="112"/>
      <c r="P21" s="110"/>
      <c r="Q21" s="113">
        <v>45750</v>
      </c>
      <c r="R21" s="112">
        <f t="shared" ca="1" si="0"/>
        <v>358</v>
      </c>
      <c r="S21" s="110"/>
      <c r="T21" s="110"/>
    </row>
    <row r="22" spans="1:23" ht="15" x14ac:dyDescent="0.25">
      <c r="A22" s="1">
        <f t="shared" si="1"/>
        <v>18</v>
      </c>
      <c r="B22" s="116" t="s">
        <v>34</v>
      </c>
      <c r="C22" s="117">
        <v>118</v>
      </c>
      <c r="D22" s="118">
        <v>3</v>
      </c>
      <c r="E22" s="116" t="s">
        <v>39</v>
      </c>
      <c r="F22" s="116" t="s">
        <v>84</v>
      </c>
      <c r="G22" s="116" t="s">
        <v>85</v>
      </c>
      <c r="H22" s="119">
        <v>45891</v>
      </c>
      <c r="I22" s="119">
        <v>45898</v>
      </c>
      <c r="J22" s="120">
        <f t="shared" ca="1" si="3"/>
        <v>7</v>
      </c>
      <c r="K22" s="118" t="s">
        <v>70</v>
      </c>
      <c r="L22" s="121"/>
      <c r="M22" s="118" t="s">
        <v>61</v>
      </c>
      <c r="N22" s="116">
        <v>1000</v>
      </c>
      <c r="O22" s="118"/>
      <c r="P22" s="119">
        <v>36637</v>
      </c>
      <c r="Q22" s="119">
        <v>45862</v>
      </c>
      <c r="R22" s="118">
        <f t="shared" ca="1" si="0"/>
        <v>246</v>
      </c>
      <c r="S22" s="116"/>
      <c r="T22" s="116"/>
    </row>
    <row r="23" spans="1:23" ht="15" x14ac:dyDescent="0.25">
      <c r="A23" s="1">
        <f t="shared" si="1"/>
        <v>19</v>
      </c>
      <c r="B23" s="116" t="s">
        <v>34</v>
      </c>
      <c r="C23" s="117">
        <v>119</v>
      </c>
      <c r="D23" s="118">
        <v>3</v>
      </c>
      <c r="E23" s="116" t="s">
        <v>39</v>
      </c>
      <c r="F23" s="116" t="s">
        <v>86</v>
      </c>
      <c r="G23" s="116" t="s">
        <v>87</v>
      </c>
      <c r="H23" s="119">
        <v>45894</v>
      </c>
      <c r="I23" s="119">
        <v>45913</v>
      </c>
      <c r="J23" s="120">
        <f t="shared" ca="1" si="3"/>
        <v>19</v>
      </c>
      <c r="K23" s="118" t="s">
        <v>49</v>
      </c>
      <c r="L23" s="115" t="s">
        <v>88</v>
      </c>
      <c r="M23" s="118" t="s">
        <v>61</v>
      </c>
      <c r="N23" s="116">
        <v>1000</v>
      </c>
      <c r="O23" s="118"/>
      <c r="P23" s="119">
        <v>34646</v>
      </c>
      <c r="Q23" s="119">
        <v>45820</v>
      </c>
      <c r="R23" s="118">
        <f t="shared" ca="1" si="0"/>
        <v>288</v>
      </c>
      <c r="S23" s="116" t="s">
        <v>89</v>
      </c>
      <c r="T23" s="122" t="s">
        <v>90</v>
      </c>
    </row>
    <row r="24" spans="1:23" ht="15" x14ac:dyDescent="0.25">
      <c r="A24" s="1">
        <f t="shared" si="1"/>
        <v>20</v>
      </c>
      <c r="B24" s="116" t="s">
        <v>34</v>
      </c>
      <c r="C24" s="117">
        <v>120</v>
      </c>
      <c r="D24" s="118">
        <v>3</v>
      </c>
      <c r="E24" s="116" t="s">
        <v>35</v>
      </c>
      <c r="F24" s="116" t="s">
        <v>91</v>
      </c>
      <c r="G24" s="116" t="s">
        <v>92</v>
      </c>
      <c r="H24" s="119">
        <v>45894</v>
      </c>
      <c r="I24" s="119">
        <v>45927</v>
      </c>
      <c r="J24" s="120">
        <f t="shared" ca="1" si="3"/>
        <v>33</v>
      </c>
      <c r="K24" s="118"/>
      <c r="L24" s="121"/>
      <c r="M24" s="118" t="s">
        <v>61</v>
      </c>
      <c r="N24" s="116">
        <v>1000</v>
      </c>
      <c r="O24" s="118"/>
      <c r="P24" s="119">
        <v>34907</v>
      </c>
      <c r="Q24" s="119">
        <v>45815</v>
      </c>
      <c r="R24" s="118">
        <f t="shared" ca="1" si="0"/>
        <v>293</v>
      </c>
      <c r="S24" s="116" t="s">
        <v>93</v>
      </c>
      <c r="T24" s="122" t="s">
        <v>94</v>
      </c>
    </row>
    <row r="25" spans="1:23" ht="15" x14ac:dyDescent="0.25">
      <c r="A25" s="1">
        <f t="shared" si="1"/>
        <v>21</v>
      </c>
      <c r="B25" s="116" t="s">
        <v>34</v>
      </c>
      <c r="C25" s="117">
        <v>121</v>
      </c>
      <c r="D25" s="118">
        <v>3</v>
      </c>
      <c r="E25" s="116" t="s">
        <v>35</v>
      </c>
      <c r="F25" s="116" t="s">
        <v>95</v>
      </c>
      <c r="G25" s="116" t="s">
        <v>96</v>
      </c>
      <c r="H25" s="119">
        <v>45894</v>
      </c>
      <c r="I25" s="119">
        <v>45910</v>
      </c>
      <c r="J25" s="120">
        <f t="shared" ca="1" si="3"/>
        <v>16</v>
      </c>
      <c r="K25" s="118"/>
      <c r="L25" s="121"/>
      <c r="M25" s="118" t="s">
        <v>61</v>
      </c>
      <c r="N25" s="116">
        <v>1000</v>
      </c>
      <c r="O25" s="118"/>
      <c r="P25" s="119">
        <v>36934</v>
      </c>
      <c r="Q25" s="119">
        <v>45894</v>
      </c>
      <c r="R25" s="118">
        <f t="shared" ca="1" si="0"/>
        <v>214</v>
      </c>
      <c r="S25" s="116" t="s">
        <v>97</v>
      </c>
      <c r="T25" s="122" t="s">
        <v>98</v>
      </c>
    </row>
    <row r="26" spans="1:23" ht="15" x14ac:dyDescent="0.25">
      <c r="A26" s="1">
        <f t="shared" si="1"/>
        <v>22</v>
      </c>
      <c r="B26" s="116" t="s">
        <v>34</v>
      </c>
      <c r="C26" s="117">
        <v>122</v>
      </c>
      <c r="D26" s="118">
        <v>3</v>
      </c>
      <c r="E26" s="116" t="s">
        <v>35</v>
      </c>
      <c r="F26" s="116" t="s">
        <v>99</v>
      </c>
      <c r="G26" s="116" t="s">
        <v>100</v>
      </c>
      <c r="H26" s="119">
        <v>45895</v>
      </c>
      <c r="I26" s="119">
        <v>45962</v>
      </c>
      <c r="J26" s="120">
        <f t="shared" ca="1" si="3"/>
        <v>67</v>
      </c>
      <c r="K26" s="118"/>
      <c r="L26" s="121"/>
      <c r="M26" s="118" t="s">
        <v>61</v>
      </c>
      <c r="N26" s="116">
        <v>1000</v>
      </c>
      <c r="O26" s="118"/>
      <c r="P26" s="119">
        <v>31281</v>
      </c>
      <c r="Q26" s="119">
        <v>45876</v>
      </c>
      <c r="R26" s="118">
        <f t="shared" ca="1" si="0"/>
        <v>232</v>
      </c>
      <c r="S26" s="116" t="s">
        <v>101</v>
      </c>
      <c r="T26" s="122" t="s">
        <v>102</v>
      </c>
    </row>
    <row r="27" spans="1:23" ht="15" x14ac:dyDescent="0.25">
      <c r="A27" s="1">
        <f t="shared" si="1"/>
        <v>23</v>
      </c>
      <c r="B27" s="116" t="s">
        <v>34</v>
      </c>
      <c r="C27" s="117">
        <v>123</v>
      </c>
      <c r="D27" s="118">
        <v>3</v>
      </c>
      <c r="E27" s="116" t="s">
        <v>35</v>
      </c>
      <c r="F27" s="116" t="s">
        <v>103</v>
      </c>
      <c r="G27" s="116" t="s">
        <v>104</v>
      </c>
      <c r="H27" s="119">
        <v>45895</v>
      </c>
      <c r="I27" s="119">
        <v>45929</v>
      </c>
      <c r="J27" s="120">
        <f t="shared" ca="1" si="3"/>
        <v>34</v>
      </c>
      <c r="K27" s="118"/>
      <c r="L27" s="121"/>
      <c r="M27" s="118" t="s">
        <v>61</v>
      </c>
      <c r="N27" s="116">
        <v>1000</v>
      </c>
      <c r="O27" s="118"/>
      <c r="P27" s="119">
        <v>26836</v>
      </c>
      <c r="Q27" s="119">
        <v>45840</v>
      </c>
      <c r="R27" s="118">
        <f t="shared" ca="1" si="0"/>
        <v>268</v>
      </c>
      <c r="S27" s="116" t="s">
        <v>105</v>
      </c>
      <c r="T27" s="122" t="s">
        <v>106</v>
      </c>
    </row>
    <row r="28" spans="1:23" ht="15" x14ac:dyDescent="0.25">
      <c r="A28" s="1">
        <f t="shared" si="1"/>
        <v>24</v>
      </c>
      <c r="B28" s="116" t="s">
        <v>34</v>
      </c>
      <c r="C28" s="117">
        <v>124</v>
      </c>
      <c r="D28" s="118">
        <v>3</v>
      </c>
      <c r="E28" s="116" t="s">
        <v>35</v>
      </c>
      <c r="F28" s="116" t="s">
        <v>107</v>
      </c>
      <c r="G28" s="116" t="s">
        <v>108</v>
      </c>
      <c r="H28" s="119">
        <v>45895</v>
      </c>
      <c r="I28" s="119">
        <v>45929</v>
      </c>
      <c r="J28" s="120">
        <f t="shared" ca="1" si="3"/>
        <v>34</v>
      </c>
      <c r="K28" s="118"/>
      <c r="L28" s="121"/>
      <c r="M28" s="118" t="s">
        <v>61</v>
      </c>
      <c r="N28" s="116">
        <v>1000</v>
      </c>
      <c r="O28" s="118"/>
      <c r="P28" s="119">
        <v>38518</v>
      </c>
      <c r="Q28" s="119">
        <v>45840</v>
      </c>
      <c r="R28" s="118">
        <f t="shared" ca="1" si="0"/>
        <v>268</v>
      </c>
      <c r="S28" s="116">
        <v>4066655983</v>
      </c>
      <c r="T28" s="116" t="s">
        <v>109</v>
      </c>
    </row>
    <row r="29" spans="1:23" ht="15" x14ac:dyDescent="0.25">
      <c r="A29" s="1">
        <f t="shared" si="1"/>
        <v>25</v>
      </c>
      <c r="B29" s="116" t="s">
        <v>34</v>
      </c>
      <c r="C29" s="117">
        <v>125</v>
      </c>
      <c r="D29" s="118">
        <v>3</v>
      </c>
      <c r="E29" s="116" t="s">
        <v>39</v>
      </c>
      <c r="F29" s="116" t="s">
        <v>110</v>
      </c>
      <c r="G29" s="116" t="s">
        <v>111</v>
      </c>
      <c r="H29" s="119">
        <v>45896</v>
      </c>
      <c r="I29" s="119">
        <v>45904</v>
      </c>
      <c r="J29" s="120">
        <f t="shared" ca="1" si="3"/>
        <v>8</v>
      </c>
      <c r="K29" s="118" t="s">
        <v>64</v>
      </c>
      <c r="L29" s="123"/>
      <c r="M29" s="112" t="s">
        <v>61</v>
      </c>
      <c r="N29" s="116">
        <v>1000</v>
      </c>
      <c r="O29" s="116"/>
      <c r="P29" s="119">
        <v>36637</v>
      </c>
      <c r="Q29" s="119">
        <v>45865</v>
      </c>
      <c r="R29" s="118">
        <f t="shared" ca="1" si="0"/>
        <v>243</v>
      </c>
      <c r="S29" s="116"/>
      <c r="T29" s="116"/>
    </row>
    <row r="30" spans="1:23" ht="15" x14ac:dyDescent="0.25">
      <c r="A30" s="1">
        <f t="shared" si="1"/>
        <v>26</v>
      </c>
      <c r="B30" s="116" t="s">
        <v>34</v>
      </c>
      <c r="C30" s="117">
        <v>126</v>
      </c>
      <c r="D30" s="118">
        <v>3</v>
      </c>
      <c r="E30" s="116" t="s">
        <v>39</v>
      </c>
      <c r="F30" s="116" t="s">
        <v>112</v>
      </c>
      <c r="G30" s="116" t="s">
        <v>113</v>
      </c>
      <c r="H30" s="119">
        <v>45897</v>
      </c>
      <c r="I30" s="119">
        <v>45903</v>
      </c>
      <c r="J30" s="120">
        <f t="shared" ca="1" si="3"/>
        <v>6</v>
      </c>
      <c r="K30" s="118" t="s">
        <v>74</v>
      </c>
      <c r="L30" s="123"/>
      <c r="M30" s="112" t="s">
        <v>61</v>
      </c>
      <c r="N30" s="116">
        <v>1000</v>
      </c>
      <c r="O30" s="116"/>
      <c r="P30" s="119">
        <v>33379</v>
      </c>
      <c r="Q30" s="119">
        <v>45870</v>
      </c>
      <c r="R30" s="118">
        <f t="shared" ca="1" si="0"/>
        <v>238</v>
      </c>
      <c r="S30" s="116" t="s">
        <v>114</v>
      </c>
      <c r="T30" s="116" t="s">
        <v>115</v>
      </c>
      <c r="U30" t="s">
        <v>116</v>
      </c>
    </row>
    <row r="31" spans="1:23" ht="15" x14ac:dyDescent="0.25">
      <c r="A31" s="1">
        <f t="shared" si="1"/>
        <v>27</v>
      </c>
      <c r="B31" s="116" t="s">
        <v>34</v>
      </c>
      <c r="C31" s="123" t="s">
        <v>117</v>
      </c>
      <c r="D31" s="118">
        <v>3</v>
      </c>
      <c r="E31" s="116" t="s">
        <v>39</v>
      </c>
      <c r="F31" s="116" t="s">
        <v>118</v>
      </c>
      <c r="G31" s="116" t="s">
        <v>119</v>
      </c>
      <c r="H31" s="119">
        <v>45898</v>
      </c>
      <c r="I31" s="124">
        <v>45962</v>
      </c>
      <c r="J31" s="120">
        <f t="shared" ca="1" si="3"/>
        <v>64</v>
      </c>
      <c r="K31" s="118" t="s">
        <v>70</v>
      </c>
      <c r="L31" s="115" t="s">
        <v>120</v>
      </c>
      <c r="M31" s="112" t="s">
        <v>61</v>
      </c>
      <c r="N31" s="110">
        <v>1000</v>
      </c>
      <c r="O31" s="118"/>
      <c r="P31" s="119">
        <v>37881</v>
      </c>
      <c r="Q31" s="119">
        <v>45874</v>
      </c>
      <c r="R31" s="118">
        <f t="shared" ca="1" si="0"/>
        <v>234</v>
      </c>
      <c r="S31" s="116" t="s">
        <v>121</v>
      </c>
      <c r="T31" s="122" t="s">
        <v>122</v>
      </c>
    </row>
    <row r="32" spans="1:23" ht="15" x14ac:dyDescent="0.25">
      <c r="A32" s="1">
        <f t="shared" si="1"/>
        <v>28</v>
      </c>
      <c r="B32" s="116" t="s">
        <v>34</v>
      </c>
      <c r="C32" s="117">
        <v>128</v>
      </c>
      <c r="D32" s="118">
        <v>3</v>
      </c>
      <c r="E32" s="116" t="s">
        <v>35</v>
      </c>
      <c r="F32" s="116" t="s">
        <v>123</v>
      </c>
      <c r="G32" s="116" t="s">
        <v>124</v>
      </c>
      <c r="H32" s="119">
        <v>45903</v>
      </c>
      <c r="I32" s="119">
        <v>45915</v>
      </c>
      <c r="J32" s="120">
        <f t="shared" ca="1" si="3"/>
        <v>12</v>
      </c>
      <c r="K32" s="118"/>
      <c r="L32" s="115"/>
      <c r="M32" s="118" t="s">
        <v>61</v>
      </c>
      <c r="N32" s="116">
        <v>1000</v>
      </c>
      <c r="O32" s="118"/>
      <c r="P32" s="119">
        <v>32494</v>
      </c>
      <c r="Q32" s="119">
        <v>45885</v>
      </c>
      <c r="R32" s="118">
        <f t="shared" ca="1" si="0"/>
        <v>223</v>
      </c>
      <c r="S32" s="116" t="s">
        <v>125</v>
      </c>
      <c r="T32" s="122" t="s">
        <v>126</v>
      </c>
    </row>
    <row r="33" spans="1:23" ht="15" x14ac:dyDescent="0.25">
      <c r="A33" s="1">
        <f t="shared" si="1"/>
        <v>29</v>
      </c>
      <c r="B33" s="116" t="s">
        <v>34</v>
      </c>
      <c r="C33" s="117">
        <v>129</v>
      </c>
      <c r="D33" s="118">
        <v>3</v>
      </c>
      <c r="E33" s="116" t="s">
        <v>39</v>
      </c>
      <c r="F33" s="116" t="s">
        <v>127</v>
      </c>
      <c r="G33" s="116" t="s">
        <v>128</v>
      </c>
      <c r="H33" s="119">
        <v>45905</v>
      </c>
      <c r="I33" s="124">
        <v>45911</v>
      </c>
      <c r="J33" s="120">
        <f t="shared" ca="1" si="3"/>
        <v>6</v>
      </c>
      <c r="K33" s="118" t="s">
        <v>64</v>
      </c>
      <c r="L33" s="115" t="s">
        <v>129</v>
      </c>
      <c r="M33" s="112" t="s">
        <v>61</v>
      </c>
      <c r="N33" s="110">
        <v>1000</v>
      </c>
      <c r="O33" s="116"/>
      <c r="P33" s="119">
        <v>33608</v>
      </c>
      <c r="Q33" s="119">
        <v>45873</v>
      </c>
      <c r="R33" s="118">
        <f t="shared" ca="1" si="0"/>
        <v>235</v>
      </c>
      <c r="S33" s="116" t="s">
        <v>130</v>
      </c>
      <c r="T33" s="122" t="s">
        <v>131</v>
      </c>
    </row>
    <row r="34" spans="1:23" ht="15" x14ac:dyDescent="0.25">
      <c r="A34" s="1">
        <f t="shared" si="1"/>
        <v>30</v>
      </c>
      <c r="B34" s="116" t="s">
        <v>34</v>
      </c>
      <c r="C34" s="117">
        <v>130</v>
      </c>
      <c r="D34" s="118">
        <v>3</v>
      </c>
      <c r="E34" s="116" t="s">
        <v>39</v>
      </c>
      <c r="F34" s="116" t="s">
        <v>132</v>
      </c>
      <c r="G34" s="116" t="s">
        <v>133</v>
      </c>
      <c r="H34" s="119">
        <v>45908</v>
      </c>
      <c r="I34" s="119">
        <v>45937</v>
      </c>
      <c r="J34" s="120">
        <f t="shared" ca="1" si="3"/>
        <v>29</v>
      </c>
      <c r="K34" s="118" t="s">
        <v>74</v>
      </c>
      <c r="L34" s="115" t="s">
        <v>134</v>
      </c>
      <c r="M34" s="112" t="s">
        <v>135</v>
      </c>
      <c r="N34" s="110">
        <v>1500</v>
      </c>
      <c r="O34" s="116"/>
      <c r="P34" s="119">
        <v>27148</v>
      </c>
      <c r="Q34" s="119">
        <v>45702</v>
      </c>
      <c r="R34" s="118">
        <f t="shared" ca="1" si="0"/>
        <v>406</v>
      </c>
      <c r="S34" s="116" t="s">
        <v>136</v>
      </c>
      <c r="T34" s="122" t="s">
        <v>137</v>
      </c>
    </row>
    <row r="35" spans="1:23" ht="15" x14ac:dyDescent="0.25">
      <c r="A35" s="1">
        <f t="shared" si="1"/>
        <v>31</v>
      </c>
      <c r="B35" s="116" t="s">
        <v>34</v>
      </c>
      <c r="C35" s="117">
        <v>131</v>
      </c>
      <c r="D35" s="118">
        <v>3</v>
      </c>
      <c r="E35" s="116" t="s">
        <v>39</v>
      </c>
      <c r="F35" s="116" t="s">
        <v>138</v>
      </c>
      <c r="G35" s="116" t="s">
        <v>139</v>
      </c>
      <c r="H35" s="119">
        <v>45912</v>
      </c>
      <c r="I35" s="119">
        <v>45927</v>
      </c>
      <c r="J35" s="120">
        <f t="shared" ca="1" si="3"/>
        <v>15</v>
      </c>
      <c r="K35" s="118" t="s">
        <v>49</v>
      </c>
      <c r="L35" s="115" t="s">
        <v>140</v>
      </c>
      <c r="M35" s="112" t="s">
        <v>135</v>
      </c>
      <c r="N35" s="110">
        <v>1500</v>
      </c>
      <c r="O35" s="116"/>
      <c r="P35" s="119">
        <v>34210</v>
      </c>
      <c r="Q35" s="119">
        <v>45781</v>
      </c>
      <c r="R35" s="118">
        <f t="shared" ca="1" si="0"/>
        <v>327</v>
      </c>
      <c r="S35" s="116" t="s">
        <v>141</v>
      </c>
      <c r="T35" s="122" t="s">
        <v>142</v>
      </c>
    </row>
    <row r="36" spans="1:23" ht="15" x14ac:dyDescent="0.25">
      <c r="A36" s="1">
        <f t="shared" si="1"/>
        <v>32</v>
      </c>
      <c r="B36" s="116" t="s">
        <v>34</v>
      </c>
      <c r="C36" s="117">
        <v>132</v>
      </c>
      <c r="D36" s="118">
        <v>3</v>
      </c>
      <c r="E36" s="116" t="s">
        <v>35</v>
      </c>
      <c r="F36" s="116" t="s">
        <v>143</v>
      </c>
      <c r="G36" s="116" t="s">
        <v>144</v>
      </c>
      <c r="H36" s="119">
        <v>45912</v>
      </c>
      <c r="I36" s="119">
        <v>45937</v>
      </c>
      <c r="J36" s="120">
        <f t="shared" ca="1" si="3"/>
        <v>25</v>
      </c>
      <c r="K36" s="118" t="s">
        <v>53</v>
      </c>
      <c r="L36" s="115" t="s">
        <v>145</v>
      </c>
      <c r="M36" s="112" t="s">
        <v>135</v>
      </c>
      <c r="N36" s="110">
        <v>1500</v>
      </c>
      <c r="O36" s="116"/>
      <c r="P36" s="119">
        <v>28391</v>
      </c>
      <c r="Q36" s="119">
        <v>45848</v>
      </c>
      <c r="R36" s="118">
        <f t="shared" ca="1" si="0"/>
        <v>260</v>
      </c>
      <c r="S36" s="116" t="s">
        <v>146</v>
      </c>
      <c r="T36" s="122" t="s">
        <v>147</v>
      </c>
    </row>
    <row r="37" spans="1:23" ht="15" x14ac:dyDescent="0.25">
      <c r="A37" s="1">
        <f t="shared" si="1"/>
        <v>33</v>
      </c>
      <c r="B37" s="116" t="s">
        <v>34</v>
      </c>
      <c r="C37" s="117">
        <v>133</v>
      </c>
      <c r="D37" s="118">
        <v>3</v>
      </c>
      <c r="E37" s="116" t="s">
        <v>39</v>
      </c>
      <c r="F37" s="116" t="s">
        <v>148</v>
      </c>
      <c r="G37" s="116" t="s">
        <v>149</v>
      </c>
      <c r="H37" s="119">
        <v>45915</v>
      </c>
      <c r="I37" s="119">
        <v>45916</v>
      </c>
      <c r="J37" s="120">
        <f t="shared" ca="1" si="3"/>
        <v>1</v>
      </c>
      <c r="K37" s="118" t="s">
        <v>49</v>
      </c>
      <c r="L37" s="115" t="s">
        <v>150</v>
      </c>
      <c r="M37" s="112" t="s">
        <v>61</v>
      </c>
      <c r="N37" s="125">
        <v>1000</v>
      </c>
      <c r="O37" s="116"/>
      <c r="P37" s="119">
        <v>32590</v>
      </c>
      <c r="Q37" s="119">
        <v>45856</v>
      </c>
      <c r="R37" s="118">
        <f t="shared" ref="R37:R58" ca="1" si="4">IF(Q37="","",(TODAY()-Q37))</f>
        <v>252</v>
      </c>
      <c r="S37" s="116" t="s">
        <v>151</v>
      </c>
      <c r="T37" s="122" t="s">
        <v>152</v>
      </c>
    </row>
    <row r="38" spans="1:23" ht="15" x14ac:dyDescent="0.25">
      <c r="A38" s="1">
        <f t="shared" ref="A38:A69" si="5">A37+1</f>
        <v>34</v>
      </c>
      <c r="B38" s="116" t="s">
        <v>34</v>
      </c>
      <c r="C38" s="117">
        <v>134</v>
      </c>
      <c r="D38" s="118">
        <v>2</v>
      </c>
      <c r="E38" s="116" t="s">
        <v>35</v>
      </c>
      <c r="F38" s="116" t="s">
        <v>153</v>
      </c>
      <c r="G38" s="116" t="s">
        <v>154</v>
      </c>
      <c r="H38" s="119">
        <v>45916</v>
      </c>
      <c r="I38" s="119">
        <v>45957</v>
      </c>
      <c r="J38" s="120">
        <f t="shared" ref="J38:J76" ca="1" si="6">IF(H38="","",IF(I38="",TODAY()-H38,DATEDIF(H38,I38,"d")))</f>
        <v>41</v>
      </c>
      <c r="K38" s="118" t="s">
        <v>45</v>
      </c>
      <c r="L38" s="115" t="s">
        <v>129</v>
      </c>
      <c r="M38" s="118" t="s">
        <v>135</v>
      </c>
      <c r="N38" s="116">
        <v>1500</v>
      </c>
      <c r="O38" s="118"/>
      <c r="P38" s="119">
        <v>26694</v>
      </c>
      <c r="Q38" s="119">
        <v>45817</v>
      </c>
      <c r="R38" s="118">
        <f t="shared" ca="1" si="4"/>
        <v>291</v>
      </c>
      <c r="S38" s="116" t="s">
        <v>155</v>
      </c>
      <c r="T38" s="116"/>
    </row>
    <row r="39" spans="1:23" ht="15" x14ac:dyDescent="0.25">
      <c r="A39" s="1">
        <f t="shared" si="5"/>
        <v>35</v>
      </c>
      <c r="B39" s="116" t="s">
        <v>34</v>
      </c>
      <c r="C39" s="117">
        <v>135</v>
      </c>
      <c r="D39" s="118" t="s">
        <v>156</v>
      </c>
      <c r="E39" s="116" t="s">
        <v>39</v>
      </c>
      <c r="F39" s="116" t="s">
        <v>157</v>
      </c>
      <c r="G39" s="116" t="s">
        <v>158</v>
      </c>
      <c r="H39" s="119">
        <v>45918</v>
      </c>
      <c r="I39" s="119">
        <v>45959</v>
      </c>
      <c r="J39" s="118">
        <f t="shared" ca="1" si="6"/>
        <v>41</v>
      </c>
      <c r="K39" s="118" t="s">
        <v>42</v>
      </c>
      <c r="L39" s="121" t="s">
        <v>159</v>
      </c>
      <c r="M39" s="118" t="s">
        <v>135</v>
      </c>
      <c r="N39" s="116">
        <v>1500</v>
      </c>
      <c r="O39" s="118"/>
      <c r="P39" s="119">
        <v>46098</v>
      </c>
      <c r="Q39" s="119">
        <v>45853</v>
      </c>
      <c r="R39" s="118">
        <f t="shared" ca="1" si="4"/>
        <v>255</v>
      </c>
      <c r="S39" s="116" t="s">
        <v>160</v>
      </c>
      <c r="T39" s="116"/>
    </row>
    <row r="40" spans="1:23" ht="15" x14ac:dyDescent="0.25">
      <c r="A40" s="1">
        <f t="shared" si="5"/>
        <v>36</v>
      </c>
      <c r="B40" s="116" t="s">
        <v>34</v>
      </c>
      <c r="C40" s="117">
        <v>136</v>
      </c>
      <c r="D40" s="118">
        <v>3</v>
      </c>
      <c r="E40" s="116" t="s">
        <v>35</v>
      </c>
      <c r="F40" s="116" t="s">
        <v>161</v>
      </c>
      <c r="G40" s="116" t="s">
        <v>162</v>
      </c>
      <c r="H40" s="119">
        <v>45924</v>
      </c>
      <c r="I40" s="119">
        <v>45930</v>
      </c>
      <c r="J40" s="120">
        <f t="shared" ca="1" si="6"/>
        <v>6</v>
      </c>
      <c r="K40" s="118" t="s">
        <v>64</v>
      </c>
      <c r="L40" s="116"/>
      <c r="M40" s="114" t="s">
        <v>61</v>
      </c>
      <c r="N40" s="116">
        <v>1000</v>
      </c>
      <c r="O40" s="116"/>
      <c r="P40" s="119">
        <v>37480</v>
      </c>
      <c r="Q40" s="119">
        <v>45918</v>
      </c>
      <c r="R40" s="118">
        <f t="shared" ca="1" si="4"/>
        <v>190</v>
      </c>
      <c r="S40" s="126" t="s">
        <v>163</v>
      </c>
      <c r="T40" s="127" t="s">
        <v>164</v>
      </c>
      <c r="U40">
        <v>1136</v>
      </c>
    </row>
    <row r="41" spans="1:23" ht="15" x14ac:dyDescent="0.25">
      <c r="A41" s="1">
        <f t="shared" si="5"/>
        <v>37</v>
      </c>
      <c r="B41" s="116" t="s">
        <v>34</v>
      </c>
      <c r="C41" s="117">
        <v>137</v>
      </c>
      <c r="D41" s="118">
        <v>3</v>
      </c>
      <c r="E41" s="116" t="s">
        <v>39</v>
      </c>
      <c r="F41" s="116" t="s">
        <v>165</v>
      </c>
      <c r="G41" s="116" t="s">
        <v>166</v>
      </c>
      <c r="H41" s="119">
        <v>45936</v>
      </c>
      <c r="I41" s="119">
        <v>46033</v>
      </c>
      <c r="J41" s="118">
        <f t="shared" ca="1" si="6"/>
        <v>97</v>
      </c>
      <c r="K41" s="118" t="s">
        <v>49</v>
      </c>
      <c r="L41" s="121"/>
      <c r="M41" s="118" t="s">
        <v>135</v>
      </c>
      <c r="N41" s="116">
        <v>1500</v>
      </c>
      <c r="O41" s="118"/>
      <c r="P41" s="119">
        <v>34191</v>
      </c>
      <c r="Q41" s="119">
        <v>45941</v>
      </c>
      <c r="R41" s="118">
        <f t="shared" ca="1" si="4"/>
        <v>167</v>
      </c>
      <c r="S41" s="116" t="s">
        <v>167</v>
      </c>
      <c r="T41" s="122" t="s">
        <v>168</v>
      </c>
      <c r="V41" t="s">
        <v>169</v>
      </c>
    </row>
    <row r="42" spans="1:23" ht="15" x14ac:dyDescent="0.25">
      <c r="A42" s="1">
        <f t="shared" si="5"/>
        <v>38</v>
      </c>
      <c r="B42" s="116" t="s">
        <v>34</v>
      </c>
      <c r="C42" s="117">
        <v>138</v>
      </c>
      <c r="D42" s="118">
        <v>2</v>
      </c>
      <c r="E42" s="116" t="s">
        <v>39</v>
      </c>
      <c r="F42" s="116" t="s">
        <v>170</v>
      </c>
      <c r="G42" s="116" t="s">
        <v>171</v>
      </c>
      <c r="H42" s="119">
        <v>45954</v>
      </c>
      <c r="I42" s="119">
        <v>46058</v>
      </c>
      <c r="J42" s="118">
        <f t="shared" ca="1" si="6"/>
        <v>104</v>
      </c>
      <c r="K42" s="118" t="s">
        <v>74</v>
      </c>
      <c r="L42" s="121"/>
      <c r="M42" s="118" t="s">
        <v>135</v>
      </c>
      <c r="N42" s="116">
        <v>1500</v>
      </c>
      <c r="O42" s="118"/>
      <c r="P42" s="119">
        <v>30045</v>
      </c>
      <c r="Q42" s="119">
        <v>45860</v>
      </c>
      <c r="R42" s="118">
        <f t="shared" ca="1" si="4"/>
        <v>248</v>
      </c>
      <c r="S42" s="116" t="s">
        <v>172</v>
      </c>
      <c r="T42" s="122" t="s">
        <v>173</v>
      </c>
      <c r="U42">
        <v>1222</v>
      </c>
    </row>
    <row r="43" spans="1:23" ht="15" x14ac:dyDescent="0.25">
      <c r="A43" s="1">
        <f t="shared" si="5"/>
        <v>39</v>
      </c>
      <c r="B43" s="84" t="s">
        <v>34</v>
      </c>
      <c r="C43" s="94">
        <v>139</v>
      </c>
      <c r="D43" s="87">
        <v>1</v>
      </c>
      <c r="E43" s="84" t="s">
        <v>39</v>
      </c>
      <c r="F43" s="84" t="s">
        <v>157</v>
      </c>
      <c r="G43" s="84" t="s">
        <v>158</v>
      </c>
      <c r="H43" s="85">
        <v>45982</v>
      </c>
      <c r="I43" s="85"/>
      <c r="J43" s="87">
        <f t="shared" ca="1" si="6"/>
        <v>126</v>
      </c>
      <c r="K43" s="96" t="s">
        <v>37</v>
      </c>
      <c r="L43" s="93" t="s">
        <v>159</v>
      </c>
      <c r="M43" s="87" t="s">
        <v>135</v>
      </c>
      <c r="N43" s="84">
        <v>1500</v>
      </c>
      <c r="O43" s="87"/>
      <c r="P43" s="85">
        <v>32219</v>
      </c>
      <c r="Q43" s="85">
        <v>45853</v>
      </c>
      <c r="R43" s="87">
        <f t="shared" ca="1" si="4"/>
        <v>255</v>
      </c>
      <c r="S43" s="84" t="s">
        <v>160</v>
      </c>
      <c r="T43" s="84"/>
      <c r="U43">
        <v>1139</v>
      </c>
      <c r="W43">
        <v>1</v>
      </c>
    </row>
    <row r="44" spans="1:23" ht="15" x14ac:dyDescent="0.25">
      <c r="A44" s="1">
        <f t="shared" si="5"/>
        <v>40</v>
      </c>
      <c r="B44" s="84" t="s">
        <v>34</v>
      </c>
      <c r="C44" s="94">
        <v>140</v>
      </c>
      <c r="D44" s="87">
        <v>1</v>
      </c>
      <c r="E44" s="84" t="s">
        <v>39</v>
      </c>
      <c r="F44" s="84" t="s">
        <v>132</v>
      </c>
      <c r="G44" s="84" t="s">
        <v>174</v>
      </c>
      <c r="H44" s="85">
        <v>45995</v>
      </c>
      <c r="I44" s="84"/>
      <c r="J44" s="87">
        <f t="shared" ca="1" si="6"/>
        <v>113</v>
      </c>
      <c r="K44" s="87" t="s">
        <v>45</v>
      </c>
      <c r="L44" s="93"/>
      <c r="M44" s="96" t="s">
        <v>175</v>
      </c>
      <c r="N44" s="84">
        <v>1200</v>
      </c>
      <c r="O44" s="87"/>
      <c r="P44" s="85">
        <v>36740</v>
      </c>
      <c r="Q44" s="85">
        <v>45962</v>
      </c>
      <c r="R44" s="87">
        <f t="shared" ca="1" si="4"/>
        <v>146</v>
      </c>
      <c r="S44" s="84" t="s">
        <v>176</v>
      </c>
      <c r="T44" s="95" t="s">
        <v>177</v>
      </c>
      <c r="U44" s="136" t="s">
        <v>178</v>
      </c>
    </row>
    <row r="45" spans="1:23" ht="15" x14ac:dyDescent="0.25">
      <c r="A45" s="1">
        <f t="shared" si="5"/>
        <v>41</v>
      </c>
      <c r="B45" s="83" t="s">
        <v>179</v>
      </c>
      <c r="C45" s="94">
        <v>141</v>
      </c>
      <c r="D45" s="87">
        <v>1</v>
      </c>
      <c r="E45" s="83" t="s">
        <v>35</v>
      </c>
      <c r="F45" s="84" t="s">
        <v>143</v>
      </c>
      <c r="G45" s="84" t="s">
        <v>144</v>
      </c>
      <c r="H45" s="85">
        <v>46066</v>
      </c>
      <c r="I45" s="85"/>
      <c r="J45" s="86">
        <f t="shared" ca="1" si="6"/>
        <v>42</v>
      </c>
      <c r="K45" s="87" t="s">
        <v>53</v>
      </c>
      <c r="L45" s="88" t="s">
        <v>180</v>
      </c>
      <c r="M45" s="89" t="s">
        <v>181</v>
      </c>
      <c r="N45" s="90">
        <v>500</v>
      </c>
      <c r="O45" s="84"/>
      <c r="P45" s="85">
        <v>28391</v>
      </c>
      <c r="Q45" s="85">
        <v>45848</v>
      </c>
      <c r="R45" s="87">
        <f t="shared" ca="1" si="4"/>
        <v>260</v>
      </c>
      <c r="S45" s="84" t="s">
        <v>146</v>
      </c>
      <c r="T45" s="91" t="s">
        <v>147</v>
      </c>
    </row>
    <row r="46" spans="1:23" ht="15" x14ac:dyDescent="0.25">
      <c r="A46" s="1">
        <f t="shared" si="5"/>
        <v>42</v>
      </c>
      <c r="B46" s="83" t="s">
        <v>179</v>
      </c>
      <c r="C46" s="139">
        <v>142</v>
      </c>
      <c r="D46" s="140">
        <v>2</v>
      </c>
      <c r="E46" s="141" t="s">
        <v>39</v>
      </c>
      <c r="F46" s="141" t="s">
        <v>182</v>
      </c>
      <c r="G46" s="141" t="s">
        <v>183</v>
      </c>
      <c r="H46" s="142">
        <v>46076</v>
      </c>
      <c r="I46" s="142">
        <v>46104</v>
      </c>
      <c r="J46" s="143">
        <f t="shared" ca="1" si="6"/>
        <v>28</v>
      </c>
      <c r="K46" s="140" t="s">
        <v>42</v>
      </c>
      <c r="L46" s="144" t="s">
        <v>184</v>
      </c>
      <c r="M46" s="140" t="s">
        <v>181</v>
      </c>
      <c r="N46" s="141">
        <v>500</v>
      </c>
      <c r="O46" s="140"/>
      <c r="P46" s="142">
        <v>32338</v>
      </c>
      <c r="Q46" s="142">
        <v>46044</v>
      </c>
      <c r="R46" s="140">
        <f t="shared" ca="1" si="4"/>
        <v>64</v>
      </c>
      <c r="S46" s="141" t="s">
        <v>185</v>
      </c>
      <c r="T46" s="145" t="s">
        <v>186</v>
      </c>
      <c r="U46">
        <v>1889</v>
      </c>
    </row>
    <row r="47" spans="1:23" ht="15" x14ac:dyDescent="0.25">
      <c r="A47" s="1">
        <f t="shared" si="5"/>
        <v>43</v>
      </c>
      <c r="B47" s="83" t="s">
        <v>179</v>
      </c>
      <c r="C47" s="94">
        <v>143</v>
      </c>
      <c r="D47" s="87">
        <v>1</v>
      </c>
      <c r="E47" s="83" t="s">
        <v>39</v>
      </c>
      <c r="F47" s="83" t="s">
        <v>187</v>
      </c>
      <c r="G47" s="83" t="s">
        <v>188</v>
      </c>
      <c r="H47" s="92">
        <v>46078</v>
      </c>
      <c r="I47" s="83"/>
      <c r="J47" s="96">
        <f t="shared" ca="1" si="6"/>
        <v>30</v>
      </c>
      <c r="K47" s="87" t="s">
        <v>64</v>
      </c>
      <c r="L47" s="93"/>
      <c r="M47" s="87" t="s">
        <v>175</v>
      </c>
      <c r="N47" s="83">
        <v>1200</v>
      </c>
      <c r="O47" s="87"/>
      <c r="P47" s="92">
        <v>34996</v>
      </c>
      <c r="Q47" s="92">
        <v>45980</v>
      </c>
      <c r="R47" s="87">
        <f t="shared" ca="1" si="4"/>
        <v>128</v>
      </c>
      <c r="S47" s="83" t="s">
        <v>189</v>
      </c>
      <c r="T47" s="95" t="s">
        <v>190</v>
      </c>
      <c r="U47">
        <v>2410</v>
      </c>
    </row>
    <row r="48" spans="1:23" ht="15" x14ac:dyDescent="0.25">
      <c r="A48" s="1">
        <f t="shared" si="5"/>
        <v>44</v>
      </c>
      <c r="B48" s="83" t="s">
        <v>179</v>
      </c>
      <c r="C48" s="94">
        <v>144</v>
      </c>
      <c r="D48" s="87">
        <v>1</v>
      </c>
      <c r="E48" s="83" t="s">
        <v>35</v>
      </c>
      <c r="F48" s="83" t="s">
        <v>191</v>
      </c>
      <c r="G48" s="83" t="s">
        <v>192</v>
      </c>
      <c r="H48" s="92">
        <v>46080</v>
      </c>
      <c r="I48" s="83"/>
      <c r="J48" s="96">
        <f t="shared" ca="1" si="6"/>
        <v>28</v>
      </c>
      <c r="K48" s="87" t="s">
        <v>70</v>
      </c>
      <c r="L48" s="93" t="s">
        <v>193</v>
      </c>
      <c r="M48" s="87" t="s">
        <v>181</v>
      </c>
      <c r="N48" s="83">
        <v>600</v>
      </c>
      <c r="O48" s="87"/>
      <c r="P48" s="83"/>
      <c r="Q48" s="92">
        <v>45775</v>
      </c>
      <c r="R48" s="87">
        <f t="shared" ca="1" si="4"/>
        <v>333</v>
      </c>
      <c r="S48" s="83" t="s">
        <v>194</v>
      </c>
      <c r="T48" s="83"/>
      <c r="U48">
        <v>1234</v>
      </c>
    </row>
    <row r="49" spans="1:23" ht="15" x14ac:dyDescent="0.25">
      <c r="A49" s="42">
        <f t="shared" si="5"/>
        <v>45</v>
      </c>
      <c r="B49" s="133" t="s">
        <v>179</v>
      </c>
      <c r="C49" s="117">
        <v>145</v>
      </c>
      <c r="D49" s="118">
        <v>3</v>
      </c>
      <c r="E49" s="133" t="s">
        <v>39</v>
      </c>
      <c r="F49" s="133" t="s">
        <v>195</v>
      </c>
      <c r="G49" s="133" t="s">
        <v>196</v>
      </c>
      <c r="H49" s="134">
        <v>46081</v>
      </c>
      <c r="I49" s="134">
        <v>46086</v>
      </c>
      <c r="J49" s="135">
        <f t="shared" ca="1" si="6"/>
        <v>5</v>
      </c>
      <c r="K49" s="118" t="s">
        <v>53</v>
      </c>
      <c r="L49" s="121" t="s">
        <v>197</v>
      </c>
      <c r="M49" s="118" t="s">
        <v>175</v>
      </c>
      <c r="N49" s="133">
        <v>1500</v>
      </c>
      <c r="O49" s="118"/>
      <c r="P49" s="134">
        <v>30690</v>
      </c>
      <c r="Q49" s="134">
        <v>46057</v>
      </c>
      <c r="R49" s="118">
        <f t="shared" ca="1" si="4"/>
        <v>51</v>
      </c>
      <c r="S49" s="133" t="s">
        <v>198</v>
      </c>
      <c r="T49" s="133"/>
    </row>
    <row r="50" spans="1:23" ht="15" x14ac:dyDescent="0.25">
      <c r="A50" s="42">
        <f t="shared" si="5"/>
        <v>46</v>
      </c>
      <c r="B50" s="83" t="s">
        <v>179</v>
      </c>
      <c r="C50" s="103">
        <v>146</v>
      </c>
      <c r="D50" s="96">
        <v>1</v>
      </c>
      <c r="E50" s="83" t="s">
        <v>39</v>
      </c>
      <c r="F50" s="83" t="s">
        <v>199</v>
      </c>
      <c r="G50" s="83" t="s">
        <v>200</v>
      </c>
      <c r="H50" s="92">
        <v>46084</v>
      </c>
      <c r="I50" s="83"/>
      <c r="J50" s="96">
        <f t="shared" ca="1" si="6"/>
        <v>24</v>
      </c>
      <c r="K50" s="96" t="s">
        <v>74</v>
      </c>
      <c r="L50" s="106" t="s">
        <v>201</v>
      </c>
      <c r="M50" s="96" t="s">
        <v>181</v>
      </c>
      <c r="N50" s="83">
        <v>1200</v>
      </c>
      <c r="O50" s="96"/>
      <c r="P50" s="92">
        <v>29250</v>
      </c>
      <c r="Q50" s="92">
        <v>46020</v>
      </c>
      <c r="R50" s="96">
        <f t="shared" ca="1" si="4"/>
        <v>88</v>
      </c>
      <c r="S50" s="83"/>
      <c r="T50" s="83"/>
    </row>
    <row r="51" spans="1:23" ht="15" x14ac:dyDescent="0.25">
      <c r="A51" s="1">
        <f t="shared" si="5"/>
        <v>47</v>
      </c>
      <c r="B51" s="133" t="s">
        <v>179</v>
      </c>
      <c r="C51" s="137">
        <v>147</v>
      </c>
      <c r="D51" s="135">
        <v>3</v>
      </c>
      <c r="E51" s="133" t="s">
        <v>35</v>
      </c>
      <c r="F51" s="133" t="s">
        <v>202</v>
      </c>
      <c r="G51" s="133" t="s">
        <v>203</v>
      </c>
      <c r="H51" s="134">
        <v>46090</v>
      </c>
      <c r="I51" s="134">
        <v>46098</v>
      </c>
      <c r="J51" s="135">
        <f t="shared" ca="1" si="6"/>
        <v>8</v>
      </c>
      <c r="K51" s="118" t="s">
        <v>37</v>
      </c>
      <c r="L51" s="135" t="s">
        <v>204</v>
      </c>
      <c r="M51" s="135" t="s">
        <v>181</v>
      </c>
      <c r="N51" s="133">
        <v>1200</v>
      </c>
      <c r="O51" s="135"/>
      <c r="P51" s="133"/>
      <c r="Q51" s="134">
        <v>46089</v>
      </c>
      <c r="R51" s="135">
        <f t="shared" ca="1" si="4"/>
        <v>19</v>
      </c>
      <c r="S51" s="133"/>
      <c r="T51" s="133"/>
      <c r="V51" t="s">
        <v>50</v>
      </c>
    </row>
    <row r="52" spans="1:23" ht="15" x14ac:dyDescent="0.25">
      <c r="A52" s="1">
        <f t="shared" si="5"/>
        <v>48</v>
      </c>
      <c r="B52" s="83" t="s">
        <v>179</v>
      </c>
      <c r="C52" s="103">
        <v>148</v>
      </c>
      <c r="D52" s="96">
        <v>1</v>
      </c>
      <c r="E52" s="83" t="s">
        <v>35</v>
      </c>
      <c r="F52" s="83" t="s">
        <v>205</v>
      </c>
      <c r="G52" s="83"/>
      <c r="H52" s="92">
        <v>46090</v>
      </c>
      <c r="I52" s="83"/>
      <c r="J52" s="96">
        <f t="shared" ca="1" si="6"/>
        <v>18</v>
      </c>
      <c r="K52" s="87">
        <v>4</v>
      </c>
      <c r="L52" s="96" t="s">
        <v>204</v>
      </c>
      <c r="M52" s="96" t="s">
        <v>181</v>
      </c>
      <c r="N52" s="83">
        <v>1200</v>
      </c>
      <c r="O52" s="96"/>
      <c r="P52" s="83"/>
      <c r="Q52" s="92">
        <v>46086</v>
      </c>
      <c r="R52" s="96">
        <f t="shared" ca="1" si="4"/>
        <v>22</v>
      </c>
      <c r="S52" s="83" t="s">
        <v>206</v>
      </c>
      <c r="T52" s="83"/>
      <c r="U52">
        <v>1234</v>
      </c>
      <c r="W52">
        <v>1</v>
      </c>
    </row>
    <row r="53" spans="1:23" ht="15" x14ac:dyDescent="0.25">
      <c r="A53" s="1">
        <f t="shared" si="5"/>
        <v>49</v>
      </c>
      <c r="B53" s="83" t="s">
        <v>179</v>
      </c>
      <c r="C53" s="103">
        <v>149</v>
      </c>
      <c r="D53" s="96">
        <v>1</v>
      </c>
      <c r="E53" s="83" t="s">
        <v>39</v>
      </c>
      <c r="F53" s="83" t="s">
        <v>207</v>
      </c>
      <c r="G53" s="83" t="s">
        <v>208</v>
      </c>
      <c r="H53" s="92">
        <v>46091</v>
      </c>
      <c r="I53" s="83"/>
      <c r="J53" s="96">
        <f t="shared" ca="1" si="6"/>
        <v>17</v>
      </c>
      <c r="K53" s="87" t="s">
        <v>53</v>
      </c>
      <c r="L53" s="96" t="s">
        <v>209</v>
      </c>
      <c r="M53" s="96" t="s">
        <v>135</v>
      </c>
      <c r="N53" s="83">
        <v>1500</v>
      </c>
      <c r="O53" s="96"/>
      <c r="P53" s="92">
        <v>29761</v>
      </c>
      <c r="Q53" s="92">
        <v>46032</v>
      </c>
      <c r="R53" s="96">
        <f t="shared" ca="1" si="4"/>
        <v>76</v>
      </c>
      <c r="S53" s="83" t="s">
        <v>210</v>
      </c>
      <c r="T53" s="95" t="s">
        <v>211</v>
      </c>
      <c r="W53">
        <v>1</v>
      </c>
    </row>
    <row r="54" spans="1:23" ht="15" x14ac:dyDescent="0.25">
      <c r="A54" s="1">
        <f t="shared" si="5"/>
        <v>50</v>
      </c>
      <c r="B54" s="83" t="s">
        <v>179</v>
      </c>
      <c r="C54" s="103">
        <v>150</v>
      </c>
      <c r="D54" s="96">
        <v>1</v>
      </c>
      <c r="E54" s="83" t="s">
        <v>35</v>
      </c>
      <c r="F54" s="90" t="s">
        <v>212</v>
      </c>
      <c r="G54" s="83"/>
      <c r="H54" s="160">
        <v>46093</v>
      </c>
      <c r="I54" s="83"/>
      <c r="J54" s="96">
        <f t="shared" ca="1" si="6"/>
        <v>15</v>
      </c>
      <c r="K54" s="87" t="s">
        <v>74</v>
      </c>
      <c r="L54" s="96" t="s">
        <v>197</v>
      </c>
      <c r="M54" s="89" t="s">
        <v>175</v>
      </c>
      <c r="N54" s="90">
        <v>1000</v>
      </c>
      <c r="O54" s="83"/>
      <c r="P54" s="83"/>
      <c r="Q54" s="92">
        <v>43839</v>
      </c>
      <c r="R54" s="83">
        <f t="shared" ca="1" si="4"/>
        <v>2269</v>
      </c>
      <c r="S54" s="83"/>
      <c r="T54" s="83"/>
      <c r="U54">
        <v>4525</v>
      </c>
      <c r="V54" t="s">
        <v>213</v>
      </c>
      <c r="W54">
        <v>1</v>
      </c>
    </row>
    <row r="55" spans="1:23" ht="15" x14ac:dyDescent="0.25">
      <c r="A55" s="1">
        <f t="shared" si="5"/>
        <v>51</v>
      </c>
      <c r="B55" s="141" t="s">
        <v>179</v>
      </c>
      <c r="C55" s="154">
        <v>151</v>
      </c>
      <c r="D55" s="143">
        <v>2</v>
      </c>
      <c r="E55" s="141" t="s">
        <v>35</v>
      </c>
      <c r="F55" s="155" t="s">
        <v>214</v>
      </c>
      <c r="G55" s="141" t="s">
        <v>215</v>
      </c>
      <c r="H55" s="142">
        <v>46095</v>
      </c>
      <c r="I55" s="142">
        <v>46105</v>
      </c>
      <c r="J55" s="143">
        <f t="shared" ca="1" si="6"/>
        <v>10</v>
      </c>
      <c r="K55" s="143" t="s">
        <v>45</v>
      </c>
      <c r="L55" s="156" t="s">
        <v>197</v>
      </c>
      <c r="M55" s="143" t="s">
        <v>181</v>
      </c>
      <c r="N55" s="155">
        <v>1200</v>
      </c>
      <c r="O55" s="141"/>
      <c r="P55" s="141"/>
      <c r="Q55" s="142">
        <v>46086</v>
      </c>
      <c r="R55" s="143">
        <f t="shared" ca="1" si="4"/>
        <v>22</v>
      </c>
      <c r="S55" s="141"/>
      <c r="T55" s="141"/>
      <c r="U55">
        <v>5683</v>
      </c>
    </row>
    <row r="56" spans="1:23" ht="15" x14ac:dyDescent="0.25">
      <c r="A56" s="1">
        <f t="shared" si="5"/>
        <v>52</v>
      </c>
      <c r="B56" s="83" t="s">
        <v>179</v>
      </c>
      <c r="C56" s="83">
        <v>152</v>
      </c>
      <c r="D56" s="96">
        <v>1</v>
      </c>
      <c r="E56" s="83" t="s">
        <v>35</v>
      </c>
      <c r="F56" s="90" t="s">
        <v>216</v>
      </c>
      <c r="G56" s="83"/>
      <c r="H56" s="92">
        <v>46097</v>
      </c>
      <c r="I56" s="83"/>
      <c r="J56" s="96">
        <f t="shared" ca="1" si="6"/>
        <v>11</v>
      </c>
      <c r="K56" s="96" t="s">
        <v>56</v>
      </c>
      <c r="L56" s="106" t="s">
        <v>197</v>
      </c>
      <c r="M56" s="96" t="s">
        <v>181</v>
      </c>
      <c r="N56" s="90">
        <v>800</v>
      </c>
      <c r="O56" s="83"/>
      <c r="P56" s="83"/>
      <c r="Q56" s="92">
        <v>46086</v>
      </c>
      <c r="R56" s="96">
        <f t="shared" ca="1" si="4"/>
        <v>22</v>
      </c>
      <c r="S56" s="83"/>
      <c r="T56" s="83"/>
      <c r="U56">
        <v>5063</v>
      </c>
    </row>
    <row r="57" spans="1:23" ht="15" x14ac:dyDescent="0.25">
      <c r="A57" s="1">
        <f t="shared" si="5"/>
        <v>53</v>
      </c>
      <c r="B57" s="83" t="s">
        <v>179</v>
      </c>
      <c r="C57" s="94">
        <v>153</v>
      </c>
      <c r="D57" s="87">
        <v>1</v>
      </c>
      <c r="E57" s="83" t="s">
        <v>35</v>
      </c>
      <c r="F57" s="90" t="s">
        <v>217</v>
      </c>
      <c r="G57" s="83" t="s">
        <v>218</v>
      </c>
      <c r="H57" s="146">
        <v>46104</v>
      </c>
      <c r="I57" s="83"/>
      <c r="J57" s="96">
        <f t="shared" ca="1" si="6"/>
        <v>4</v>
      </c>
      <c r="K57" s="96" t="s">
        <v>37</v>
      </c>
      <c r="L57" s="93" t="s">
        <v>197</v>
      </c>
      <c r="M57" s="87" t="s">
        <v>181</v>
      </c>
      <c r="N57" s="83">
        <v>800</v>
      </c>
      <c r="O57" s="87"/>
      <c r="P57" s="92">
        <v>38315</v>
      </c>
      <c r="Q57" s="92">
        <v>46095</v>
      </c>
      <c r="R57" s="87">
        <f t="shared" ca="1" si="4"/>
        <v>13</v>
      </c>
      <c r="S57" s="83" t="s">
        <v>219</v>
      </c>
      <c r="T57" s="83"/>
      <c r="U57">
        <v>2026</v>
      </c>
    </row>
    <row r="58" spans="1:23" ht="15" x14ac:dyDescent="0.25">
      <c r="A58" s="1">
        <f t="shared" si="5"/>
        <v>54</v>
      </c>
      <c r="B58" s="83" t="s">
        <v>179</v>
      </c>
      <c r="C58" s="94">
        <v>154</v>
      </c>
      <c r="D58" s="87">
        <v>1</v>
      </c>
      <c r="E58" s="83" t="s">
        <v>39</v>
      </c>
      <c r="F58" s="90" t="s">
        <v>220</v>
      </c>
      <c r="G58" s="83" t="s">
        <v>39</v>
      </c>
      <c r="H58" s="92">
        <v>46105</v>
      </c>
      <c r="I58" s="83"/>
      <c r="J58" s="96">
        <f t="shared" ca="1" si="6"/>
        <v>3</v>
      </c>
      <c r="K58" s="96" t="s">
        <v>42</v>
      </c>
      <c r="L58" s="93" t="s">
        <v>221</v>
      </c>
      <c r="M58" s="87" t="s">
        <v>181</v>
      </c>
      <c r="N58" s="83">
        <v>1500</v>
      </c>
      <c r="O58" s="87"/>
      <c r="P58" s="83"/>
      <c r="Q58" s="92">
        <v>46005</v>
      </c>
      <c r="R58" s="87">
        <f t="shared" ca="1" si="4"/>
        <v>103</v>
      </c>
      <c r="S58" s="83"/>
      <c r="T58" s="83"/>
    </row>
    <row r="59" spans="1:23" ht="15" x14ac:dyDescent="0.25">
      <c r="A59" s="1">
        <f t="shared" si="5"/>
        <v>55</v>
      </c>
      <c r="B59" s="83" t="s">
        <v>179</v>
      </c>
      <c r="C59" s="94">
        <v>155</v>
      </c>
      <c r="D59" s="87">
        <v>1</v>
      </c>
      <c r="E59" s="83" t="s">
        <v>39</v>
      </c>
      <c r="F59" s="90" t="s">
        <v>127</v>
      </c>
      <c r="G59" s="83"/>
      <c r="H59" s="92">
        <v>46105</v>
      </c>
      <c r="I59" s="83"/>
      <c r="J59" s="96">
        <f t="shared" ca="1" si="6"/>
        <v>3</v>
      </c>
      <c r="K59" s="96" t="s">
        <v>49</v>
      </c>
      <c r="L59" s="93" t="s">
        <v>222</v>
      </c>
      <c r="M59" s="87" t="s">
        <v>181</v>
      </c>
      <c r="N59" s="159">
        <v>800</v>
      </c>
      <c r="O59" s="87"/>
      <c r="P59" s="83"/>
      <c r="Q59" s="92">
        <v>46105</v>
      </c>
      <c r="R59" s="87"/>
      <c r="S59" s="83"/>
      <c r="T59" s="83"/>
    </row>
    <row r="60" spans="1:23" ht="15" x14ac:dyDescent="0.25">
      <c r="A60" s="1">
        <f t="shared" si="5"/>
        <v>56</v>
      </c>
      <c r="B60" s="83" t="s">
        <v>179</v>
      </c>
      <c r="C60" s="94">
        <v>156</v>
      </c>
      <c r="D60" s="96">
        <v>1</v>
      </c>
      <c r="E60" s="83" t="s">
        <v>39</v>
      </c>
      <c r="F60" s="90" t="s">
        <v>223</v>
      </c>
      <c r="G60" s="83"/>
      <c r="H60" s="92">
        <v>46108</v>
      </c>
      <c r="I60" s="83"/>
      <c r="J60" s="96">
        <f t="shared" ca="1" si="6"/>
        <v>0</v>
      </c>
      <c r="K60" s="96" t="s">
        <v>224</v>
      </c>
      <c r="L60" s="93"/>
      <c r="M60" s="96" t="s">
        <v>135</v>
      </c>
      <c r="N60" s="83">
        <v>1500</v>
      </c>
      <c r="O60" s="87"/>
      <c r="P60" s="83"/>
      <c r="Q60" s="83"/>
      <c r="R60" s="87"/>
      <c r="S60" s="83"/>
      <c r="T60" s="83"/>
      <c r="U60">
        <v>1357</v>
      </c>
    </row>
    <row r="61" spans="1:23" ht="15" x14ac:dyDescent="0.25">
      <c r="A61" s="1">
        <f t="shared" si="5"/>
        <v>57</v>
      </c>
      <c r="B61" t="s">
        <v>179</v>
      </c>
      <c r="C61" s="166">
        <v>157</v>
      </c>
      <c r="D61" s="167" t="s">
        <v>135</v>
      </c>
      <c r="E61" s="168" t="s">
        <v>35</v>
      </c>
      <c r="F61" s="169" t="s">
        <v>54</v>
      </c>
      <c r="G61" s="168"/>
      <c r="H61" s="170">
        <v>46110</v>
      </c>
      <c r="I61" s="168"/>
      <c r="J61" s="167">
        <f t="shared" ca="1" si="6"/>
        <v>-2</v>
      </c>
      <c r="K61" s="167" t="s">
        <v>64</v>
      </c>
      <c r="L61" s="171"/>
      <c r="M61" s="167" t="s">
        <v>175</v>
      </c>
      <c r="N61" s="168">
        <v>1200</v>
      </c>
      <c r="O61" s="172"/>
      <c r="P61" s="168"/>
      <c r="Q61" s="168"/>
      <c r="R61" s="172"/>
      <c r="S61" s="168"/>
      <c r="T61" s="168"/>
    </row>
    <row r="62" spans="1:23" ht="15" x14ac:dyDescent="0.25">
      <c r="A62" s="1">
        <f t="shared" si="5"/>
        <v>58</v>
      </c>
      <c r="B62" t="s">
        <v>179</v>
      </c>
      <c r="C62" s="23"/>
      <c r="D62" s="1"/>
      <c r="J62" s="162" t="str">
        <f t="shared" ca="1" si="6"/>
        <v/>
      </c>
      <c r="L62" s="24"/>
      <c r="N62">
        <f t="shared" ref="N62:N102" si="7">IF(M62="Y",1500, )</f>
        <v>0</v>
      </c>
    </row>
    <row r="63" spans="1:23" ht="15" x14ac:dyDescent="0.25">
      <c r="A63" s="1">
        <f t="shared" si="5"/>
        <v>59</v>
      </c>
      <c r="B63" t="s">
        <v>179</v>
      </c>
      <c r="C63" s="23"/>
      <c r="D63" s="1"/>
      <c r="J63" s="162" t="str">
        <f t="shared" ca="1" si="6"/>
        <v/>
      </c>
      <c r="L63" s="24"/>
      <c r="N63">
        <f t="shared" si="7"/>
        <v>0</v>
      </c>
    </row>
    <row r="64" spans="1:23" ht="15" x14ac:dyDescent="0.25">
      <c r="A64" s="1">
        <f t="shared" si="5"/>
        <v>60</v>
      </c>
      <c r="B64" t="s">
        <v>179</v>
      </c>
      <c r="C64" s="23"/>
      <c r="D64" s="1"/>
      <c r="J64" s="162" t="str">
        <f t="shared" ca="1" si="6"/>
        <v/>
      </c>
      <c r="L64" s="24"/>
      <c r="N64">
        <f t="shared" si="7"/>
        <v>0</v>
      </c>
    </row>
    <row r="65" spans="1:14" ht="15" x14ac:dyDescent="0.25">
      <c r="A65" s="1">
        <f t="shared" si="5"/>
        <v>61</v>
      </c>
      <c r="B65" t="s">
        <v>179</v>
      </c>
      <c r="C65" s="23"/>
      <c r="D65" s="1"/>
      <c r="J65" s="162" t="str">
        <f t="shared" ca="1" si="6"/>
        <v/>
      </c>
      <c r="L65" s="24"/>
      <c r="N65">
        <f t="shared" si="7"/>
        <v>0</v>
      </c>
    </row>
    <row r="66" spans="1:14" ht="15" x14ac:dyDescent="0.25">
      <c r="A66" s="1">
        <f t="shared" si="5"/>
        <v>62</v>
      </c>
      <c r="B66" t="s">
        <v>179</v>
      </c>
      <c r="C66" s="23"/>
      <c r="D66" s="1"/>
      <c r="J66" s="162" t="str">
        <f t="shared" ca="1" si="6"/>
        <v/>
      </c>
      <c r="L66" s="24"/>
      <c r="N66">
        <f t="shared" si="7"/>
        <v>0</v>
      </c>
    </row>
    <row r="67" spans="1:14" ht="15" x14ac:dyDescent="0.25">
      <c r="A67" s="1">
        <f t="shared" si="5"/>
        <v>63</v>
      </c>
      <c r="B67" t="s">
        <v>179</v>
      </c>
      <c r="C67" s="23"/>
      <c r="D67" s="1"/>
      <c r="J67" s="162" t="str">
        <f t="shared" ca="1" si="6"/>
        <v/>
      </c>
      <c r="L67" s="24"/>
      <c r="N67">
        <f t="shared" si="7"/>
        <v>0</v>
      </c>
    </row>
    <row r="68" spans="1:14" ht="15" x14ac:dyDescent="0.25">
      <c r="A68" s="1">
        <f t="shared" si="5"/>
        <v>64</v>
      </c>
      <c r="B68" t="s">
        <v>179</v>
      </c>
      <c r="C68" s="23"/>
      <c r="D68" s="1"/>
      <c r="J68" s="162" t="str">
        <f t="shared" ca="1" si="6"/>
        <v/>
      </c>
      <c r="L68" s="24"/>
      <c r="N68">
        <f t="shared" si="7"/>
        <v>0</v>
      </c>
    </row>
    <row r="69" spans="1:14" ht="15" x14ac:dyDescent="0.25">
      <c r="A69" s="1">
        <f t="shared" si="5"/>
        <v>65</v>
      </c>
      <c r="B69" t="s">
        <v>179</v>
      </c>
      <c r="C69" s="23"/>
      <c r="D69" s="1"/>
      <c r="J69" s="162" t="str">
        <f t="shared" ca="1" si="6"/>
        <v/>
      </c>
      <c r="L69" s="24"/>
      <c r="N69">
        <f t="shared" si="7"/>
        <v>0</v>
      </c>
    </row>
    <row r="70" spans="1:14" ht="15" x14ac:dyDescent="0.25">
      <c r="A70" s="1">
        <f t="shared" ref="A70:A102" si="8">A69+1</f>
        <v>66</v>
      </c>
      <c r="B70" t="s">
        <v>179</v>
      </c>
      <c r="C70" s="23"/>
      <c r="D70" s="1"/>
      <c r="J70" s="162" t="str">
        <f t="shared" ca="1" si="6"/>
        <v/>
      </c>
      <c r="L70" s="24"/>
      <c r="N70">
        <f t="shared" si="7"/>
        <v>0</v>
      </c>
    </row>
    <row r="71" spans="1:14" ht="15" x14ac:dyDescent="0.25">
      <c r="A71" s="1">
        <f t="shared" si="8"/>
        <v>67</v>
      </c>
      <c r="B71" t="s">
        <v>179</v>
      </c>
      <c r="C71" s="23"/>
      <c r="D71" s="1"/>
      <c r="J71" s="162" t="str">
        <f t="shared" ca="1" si="6"/>
        <v/>
      </c>
      <c r="L71" s="24"/>
      <c r="N71">
        <f t="shared" si="7"/>
        <v>0</v>
      </c>
    </row>
    <row r="72" spans="1:14" ht="15" x14ac:dyDescent="0.25">
      <c r="A72" s="1">
        <f t="shared" si="8"/>
        <v>68</v>
      </c>
      <c r="B72" t="s">
        <v>179</v>
      </c>
      <c r="C72" s="23"/>
      <c r="D72" s="1"/>
      <c r="J72" s="162" t="str">
        <f t="shared" ca="1" si="6"/>
        <v/>
      </c>
      <c r="L72" s="24"/>
      <c r="N72">
        <f t="shared" si="7"/>
        <v>0</v>
      </c>
    </row>
    <row r="73" spans="1:14" ht="15" x14ac:dyDescent="0.25">
      <c r="A73" s="1">
        <f t="shared" si="8"/>
        <v>69</v>
      </c>
      <c r="B73" t="s">
        <v>179</v>
      </c>
      <c r="C73" s="23"/>
      <c r="D73" s="1"/>
      <c r="J73" s="162" t="str">
        <f t="shared" ca="1" si="6"/>
        <v/>
      </c>
      <c r="L73" s="24"/>
      <c r="N73">
        <f t="shared" si="7"/>
        <v>0</v>
      </c>
    </row>
    <row r="74" spans="1:14" ht="15" x14ac:dyDescent="0.25">
      <c r="A74" s="1">
        <f t="shared" si="8"/>
        <v>70</v>
      </c>
      <c r="B74" t="s">
        <v>179</v>
      </c>
      <c r="C74" s="23"/>
      <c r="D74" s="1"/>
      <c r="J74" s="162" t="str">
        <f t="shared" ca="1" si="6"/>
        <v/>
      </c>
      <c r="L74" s="24"/>
      <c r="N74">
        <f t="shared" si="7"/>
        <v>0</v>
      </c>
    </row>
    <row r="75" spans="1:14" ht="15" x14ac:dyDescent="0.25">
      <c r="A75" s="1">
        <f t="shared" si="8"/>
        <v>71</v>
      </c>
      <c r="B75" t="s">
        <v>179</v>
      </c>
      <c r="C75" s="23"/>
      <c r="D75" s="1"/>
      <c r="J75" s="162" t="str">
        <f t="shared" ca="1" si="6"/>
        <v/>
      </c>
      <c r="L75" s="24"/>
      <c r="N75">
        <f t="shared" si="7"/>
        <v>0</v>
      </c>
    </row>
    <row r="76" spans="1:14" ht="15" x14ac:dyDescent="0.25">
      <c r="A76" s="1">
        <f t="shared" si="8"/>
        <v>72</v>
      </c>
      <c r="B76" t="s">
        <v>179</v>
      </c>
      <c r="C76" s="23"/>
      <c r="D76" s="1"/>
      <c r="J76" s="162" t="str">
        <f t="shared" ca="1" si="6"/>
        <v/>
      </c>
      <c r="L76" s="24"/>
      <c r="N76">
        <f t="shared" si="7"/>
        <v>0</v>
      </c>
    </row>
    <row r="77" spans="1:14" ht="15" x14ac:dyDescent="0.25">
      <c r="A77" s="1">
        <f t="shared" si="8"/>
        <v>73</v>
      </c>
      <c r="B77" t="s">
        <v>179</v>
      </c>
      <c r="C77" s="23"/>
      <c r="D77" s="1"/>
      <c r="K77" s="1" t="s">
        <v>156</v>
      </c>
      <c r="L77" s="24"/>
      <c r="M77" s="1" t="s">
        <v>156</v>
      </c>
      <c r="N77">
        <f t="shared" si="7"/>
        <v>0</v>
      </c>
    </row>
    <row r="78" spans="1:14" ht="15" x14ac:dyDescent="0.25">
      <c r="A78" s="1">
        <f t="shared" si="8"/>
        <v>74</v>
      </c>
      <c r="B78" t="s">
        <v>179</v>
      </c>
      <c r="C78" s="23"/>
      <c r="D78" s="1"/>
      <c r="L78" s="24"/>
      <c r="N78">
        <f t="shared" si="7"/>
        <v>0</v>
      </c>
    </row>
    <row r="79" spans="1:14" ht="15" x14ac:dyDescent="0.25">
      <c r="A79" s="1">
        <f t="shared" si="8"/>
        <v>75</v>
      </c>
      <c r="B79" t="s">
        <v>179</v>
      </c>
      <c r="C79" s="23"/>
      <c r="D79" s="1"/>
      <c r="L79" s="24"/>
      <c r="N79">
        <f t="shared" si="7"/>
        <v>0</v>
      </c>
    </row>
    <row r="80" spans="1:14" ht="15" x14ac:dyDescent="0.25">
      <c r="A80" s="1">
        <f t="shared" si="8"/>
        <v>76</v>
      </c>
      <c r="B80" t="s">
        <v>179</v>
      </c>
      <c r="C80" s="23"/>
      <c r="D80" s="1"/>
      <c r="L80" s="24"/>
      <c r="N80">
        <f t="shared" si="7"/>
        <v>0</v>
      </c>
    </row>
    <row r="81" spans="1:14" ht="15" x14ac:dyDescent="0.25">
      <c r="A81" s="1">
        <f t="shared" si="8"/>
        <v>77</v>
      </c>
      <c r="B81" t="s">
        <v>179</v>
      </c>
      <c r="C81" s="23"/>
      <c r="D81" s="1"/>
      <c r="N81">
        <f t="shared" si="7"/>
        <v>0</v>
      </c>
    </row>
    <row r="82" spans="1:14" ht="15" x14ac:dyDescent="0.25">
      <c r="A82" s="1">
        <f t="shared" si="8"/>
        <v>78</v>
      </c>
      <c r="B82" t="s">
        <v>179</v>
      </c>
      <c r="C82" s="23"/>
      <c r="D82" s="1"/>
      <c r="N82">
        <f t="shared" si="7"/>
        <v>0</v>
      </c>
    </row>
    <row r="83" spans="1:14" ht="15" x14ac:dyDescent="0.25">
      <c r="A83" s="1">
        <f t="shared" si="8"/>
        <v>79</v>
      </c>
      <c r="B83" t="s">
        <v>179</v>
      </c>
      <c r="C83" s="23"/>
      <c r="D83" s="1"/>
      <c r="N83">
        <f t="shared" si="7"/>
        <v>0</v>
      </c>
    </row>
    <row r="84" spans="1:14" ht="15" x14ac:dyDescent="0.25">
      <c r="A84" s="1">
        <f t="shared" si="8"/>
        <v>80</v>
      </c>
      <c r="B84" t="s">
        <v>179</v>
      </c>
      <c r="C84" s="23"/>
      <c r="D84" s="1"/>
      <c r="N84">
        <f t="shared" si="7"/>
        <v>0</v>
      </c>
    </row>
    <row r="85" spans="1:14" ht="15" x14ac:dyDescent="0.25">
      <c r="A85" s="1">
        <f t="shared" si="8"/>
        <v>81</v>
      </c>
      <c r="B85" t="s">
        <v>179</v>
      </c>
      <c r="C85" s="23"/>
      <c r="D85" s="1"/>
      <c r="N85">
        <f t="shared" si="7"/>
        <v>0</v>
      </c>
    </row>
    <row r="86" spans="1:14" ht="15" x14ac:dyDescent="0.25">
      <c r="A86" s="1">
        <f t="shared" si="8"/>
        <v>82</v>
      </c>
      <c r="B86" t="s">
        <v>179</v>
      </c>
      <c r="C86" s="23"/>
      <c r="D86" s="1"/>
      <c r="N86">
        <f t="shared" si="7"/>
        <v>0</v>
      </c>
    </row>
    <row r="87" spans="1:14" ht="15" x14ac:dyDescent="0.25">
      <c r="A87" s="1">
        <f t="shared" si="8"/>
        <v>83</v>
      </c>
      <c r="B87" t="s">
        <v>179</v>
      </c>
      <c r="C87" s="23"/>
      <c r="D87" s="1"/>
      <c r="N87">
        <f t="shared" si="7"/>
        <v>0</v>
      </c>
    </row>
    <row r="88" spans="1:14" ht="15" x14ac:dyDescent="0.25">
      <c r="A88" s="1">
        <f t="shared" si="8"/>
        <v>84</v>
      </c>
      <c r="B88" t="s">
        <v>179</v>
      </c>
      <c r="C88" s="23"/>
      <c r="D88" s="1"/>
      <c r="N88">
        <f t="shared" si="7"/>
        <v>0</v>
      </c>
    </row>
    <row r="89" spans="1:14" ht="15" x14ac:dyDescent="0.25">
      <c r="A89" s="1">
        <f t="shared" si="8"/>
        <v>85</v>
      </c>
      <c r="B89" t="s">
        <v>179</v>
      </c>
      <c r="C89" s="23"/>
      <c r="D89" s="1"/>
      <c r="N89">
        <f t="shared" si="7"/>
        <v>0</v>
      </c>
    </row>
    <row r="90" spans="1:14" ht="15" x14ac:dyDescent="0.25">
      <c r="A90" s="1">
        <f t="shared" si="8"/>
        <v>86</v>
      </c>
      <c r="B90" t="s">
        <v>179</v>
      </c>
      <c r="C90" s="23"/>
      <c r="D90" s="1"/>
      <c r="N90">
        <f t="shared" si="7"/>
        <v>0</v>
      </c>
    </row>
    <row r="91" spans="1:14" ht="15" x14ac:dyDescent="0.25">
      <c r="A91" s="1">
        <f t="shared" si="8"/>
        <v>87</v>
      </c>
      <c r="B91" t="s">
        <v>179</v>
      </c>
      <c r="C91" s="23"/>
      <c r="D91" s="1"/>
      <c r="N91">
        <f t="shared" si="7"/>
        <v>0</v>
      </c>
    </row>
    <row r="92" spans="1:14" ht="15" x14ac:dyDescent="0.25">
      <c r="A92" s="1">
        <f t="shared" si="8"/>
        <v>88</v>
      </c>
      <c r="B92" t="s">
        <v>179</v>
      </c>
      <c r="C92" s="23"/>
      <c r="D92" s="1"/>
      <c r="N92">
        <f t="shared" si="7"/>
        <v>0</v>
      </c>
    </row>
    <row r="93" spans="1:14" ht="15" x14ac:dyDescent="0.25">
      <c r="A93" s="1">
        <f t="shared" si="8"/>
        <v>89</v>
      </c>
      <c r="B93" t="s">
        <v>179</v>
      </c>
      <c r="C93" s="23"/>
      <c r="D93" s="1"/>
      <c r="N93">
        <f t="shared" si="7"/>
        <v>0</v>
      </c>
    </row>
    <row r="94" spans="1:14" ht="15" x14ac:dyDescent="0.25">
      <c r="A94" s="1">
        <f t="shared" si="8"/>
        <v>90</v>
      </c>
      <c r="B94" t="s">
        <v>179</v>
      </c>
      <c r="C94" s="23"/>
      <c r="D94" s="1"/>
      <c r="N94">
        <f t="shared" si="7"/>
        <v>0</v>
      </c>
    </row>
    <row r="95" spans="1:14" ht="15" x14ac:dyDescent="0.25">
      <c r="A95" s="1">
        <f t="shared" si="8"/>
        <v>91</v>
      </c>
      <c r="B95" t="s">
        <v>179</v>
      </c>
      <c r="C95" s="23"/>
      <c r="D95" s="1"/>
      <c r="N95">
        <f t="shared" si="7"/>
        <v>0</v>
      </c>
    </row>
    <row r="96" spans="1:14" ht="15" x14ac:dyDescent="0.25">
      <c r="A96" s="1">
        <f t="shared" si="8"/>
        <v>92</v>
      </c>
      <c r="B96" t="s">
        <v>179</v>
      </c>
      <c r="C96" s="23"/>
      <c r="D96" s="1"/>
      <c r="N96">
        <f t="shared" si="7"/>
        <v>0</v>
      </c>
    </row>
    <row r="97" spans="1:22" ht="15" x14ac:dyDescent="0.25">
      <c r="A97" s="1">
        <f t="shared" si="8"/>
        <v>93</v>
      </c>
      <c r="B97" t="s">
        <v>179</v>
      </c>
      <c r="C97" s="23"/>
      <c r="D97" s="1"/>
      <c r="N97">
        <f t="shared" si="7"/>
        <v>0</v>
      </c>
    </row>
    <row r="98" spans="1:22" ht="15" x14ac:dyDescent="0.25">
      <c r="A98" s="1">
        <f t="shared" si="8"/>
        <v>94</v>
      </c>
      <c r="B98" t="s">
        <v>179</v>
      </c>
      <c r="C98" s="23"/>
      <c r="D98" s="1"/>
      <c r="N98">
        <f t="shared" si="7"/>
        <v>0</v>
      </c>
    </row>
    <row r="99" spans="1:22" ht="15" x14ac:dyDescent="0.25">
      <c r="A99" s="1">
        <f t="shared" si="8"/>
        <v>95</v>
      </c>
      <c r="B99" t="s">
        <v>179</v>
      </c>
      <c r="C99" s="23"/>
      <c r="D99" s="1"/>
      <c r="N99">
        <f t="shared" si="7"/>
        <v>0</v>
      </c>
    </row>
    <row r="100" spans="1:22" ht="15" x14ac:dyDescent="0.25">
      <c r="A100" s="1">
        <f t="shared" si="8"/>
        <v>96</v>
      </c>
      <c r="B100" t="s">
        <v>179</v>
      </c>
      <c r="C100" s="23"/>
      <c r="D100" s="1"/>
      <c r="N100">
        <f t="shared" si="7"/>
        <v>0</v>
      </c>
    </row>
    <row r="101" spans="1:22" ht="15" x14ac:dyDescent="0.25">
      <c r="A101" s="1">
        <f t="shared" si="8"/>
        <v>97</v>
      </c>
      <c r="B101" t="s">
        <v>179</v>
      </c>
      <c r="C101" s="23"/>
      <c r="D101" s="1"/>
      <c r="N101">
        <f t="shared" si="7"/>
        <v>0</v>
      </c>
    </row>
    <row r="102" spans="1:22" ht="15" x14ac:dyDescent="0.25">
      <c r="A102" s="1">
        <f t="shared" si="8"/>
        <v>98</v>
      </c>
      <c r="B102" t="s">
        <v>179</v>
      </c>
      <c r="C102" s="23"/>
      <c r="D102" s="1"/>
      <c r="N102">
        <f t="shared" si="7"/>
        <v>0</v>
      </c>
    </row>
    <row r="103" spans="1:22" ht="15" x14ac:dyDescent="0.25"/>
    <row r="104" spans="1:22" ht="15" x14ac:dyDescent="0.25">
      <c r="A104" s="177" t="s">
        <v>225</v>
      </c>
      <c r="B104" s="174"/>
      <c r="C104" s="174"/>
      <c r="D104" s="174"/>
      <c r="E104" s="174"/>
      <c r="F104" s="174"/>
      <c r="G104" s="174"/>
      <c r="H104" s="174"/>
      <c r="I104" s="174"/>
      <c r="J104" s="174"/>
      <c r="K104" s="175"/>
      <c r="L104" s="175"/>
      <c r="M104" s="175"/>
      <c r="N104" s="174"/>
      <c r="O104" s="175"/>
      <c r="P104" s="174"/>
      <c r="Q104" s="174"/>
      <c r="R104" s="175"/>
      <c r="S104" s="174"/>
      <c r="T104" s="174"/>
    </row>
    <row r="105" spans="1:22" ht="15" x14ac:dyDescent="0.25">
      <c r="A105" s="161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</row>
    <row r="106" spans="1:22" ht="15" x14ac:dyDescent="0.25">
      <c r="B106" t="s">
        <v>226</v>
      </c>
      <c r="C106" s="25" t="s">
        <v>227</v>
      </c>
      <c r="D106">
        <v>5</v>
      </c>
      <c r="E106" t="s">
        <v>39</v>
      </c>
      <c r="F106" t="s">
        <v>66</v>
      </c>
      <c r="G106" t="s">
        <v>228</v>
      </c>
      <c r="P106" s="26">
        <v>22019</v>
      </c>
      <c r="S106">
        <v>6266167273</v>
      </c>
      <c r="T106" s="27" t="s">
        <v>229</v>
      </c>
      <c r="U106">
        <v>1289</v>
      </c>
      <c r="V106">
        <v>128934</v>
      </c>
    </row>
    <row r="107" spans="1:22" ht="15" x14ac:dyDescent="0.25">
      <c r="B107" t="s">
        <v>226</v>
      </c>
      <c r="C107" s="25" t="s">
        <v>230</v>
      </c>
      <c r="D107" t="s">
        <v>231</v>
      </c>
      <c r="E107" t="s">
        <v>35</v>
      </c>
      <c r="F107" t="s">
        <v>232</v>
      </c>
      <c r="G107" t="s">
        <v>228</v>
      </c>
      <c r="P107" s="26">
        <v>21789</v>
      </c>
      <c r="S107" t="s">
        <v>233</v>
      </c>
      <c r="T107" s="27" t="s">
        <v>234</v>
      </c>
      <c r="U107">
        <v>2737</v>
      </c>
      <c r="V107">
        <v>273727</v>
      </c>
    </row>
    <row r="108" spans="1:22" ht="15" x14ac:dyDescent="0.25">
      <c r="C108" s="25"/>
    </row>
    <row r="109" spans="1:22" ht="15" x14ac:dyDescent="0.25">
      <c r="C109" s="25"/>
    </row>
    <row r="110" spans="1:22" ht="15" x14ac:dyDescent="0.25">
      <c r="C110" s="25"/>
    </row>
    <row r="111" spans="1:22" ht="15" x14ac:dyDescent="0.25">
      <c r="C111" s="25"/>
    </row>
    <row r="112" spans="1:22" ht="15" x14ac:dyDescent="0.25">
      <c r="C112" s="25"/>
    </row>
    <row r="113" spans="3:3" ht="15" x14ac:dyDescent="0.25">
      <c r="C113" s="25"/>
    </row>
    <row r="114" spans="3:3" ht="15" x14ac:dyDescent="0.25">
      <c r="C114" s="25"/>
    </row>
    <row r="115" spans="3:3" ht="15" x14ac:dyDescent="0.25">
      <c r="C115" s="25"/>
    </row>
  </sheetData>
  <mergeCells count="7">
    <mergeCell ref="B1:T1"/>
    <mergeCell ref="B2:E2"/>
    <mergeCell ref="A104:T104"/>
    <mergeCell ref="U3:W3"/>
    <mergeCell ref="U2:W2"/>
    <mergeCell ref="B3:G3"/>
    <mergeCell ref="F2:G2"/>
  </mergeCells>
  <conditionalFormatting sqref="R21">
    <cfRule type="cellIs" dxfId="51" priority="37" operator="equal">
      <formula>0</formula>
    </cfRule>
    <cfRule type="cellIs" dxfId="50" priority="44" operator="between">
      <formula>31</formula>
      <formula>59</formula>
    </cfRule>
    <cfRule type="cellIs" dxfId="49" priority="43" operator="equal">
      <formula>60</formula>
    </cfRule>
    <cfRule type="cellIs" dxfId="48" priority="42" operator="equal">
      <formula>30</formula>
    </cfRule>
    <cfRule type="cellIs" dxfId="47" priority="41" operator="between">
      <formula>61</formula>
      <formula>89</formula>
    </cfRule>
    <cfRule type="cellIs" dxfId="46" priority="39" operator="between">
      <formula>91</formula>
      <formula>179</formula>
    </cfRule>
    <cfRule type="cellIs" dxfId="45" priority="40" operator="equal">
      <formula>90</formula>
    </cfRule>
    <cfRule type="cellIs" dxfId="44" priority="38" operator="between">
      <formula>1</formula>
      <formula>29</formula>
    </cfRule>
  </conditionalFormatting>
  <conditionalFormatting sqref="R29:R30">
    <cfRule type="cellIs" dxfId="43" priority="68" operator="between">
      <formula>31</formula>
      <formula>59</formula>
    </cfRule>
    <cfRule type="cellIs" dxfId="42" priority="65" operator="between">
      <formula>61</formula>
      <formula>89</formula>
    </cfRule>
    <cfRule type="cellIs" dxfId="41" priority="63" operator="between">
      <formula>91</formula>
      <formula>119</formula>
    </cfRule>
  </conditionalFormatting>
  <conditionalFormatting sqref="R29:R31">
    <cfRule type="cellIs" dxfId="40" priority="59" operator="equal">
      <formula>60</formula>
    </cfRule>
    <cfRule type="cellIs" dxfId="39" priority="58" operator="equal">
      <formula>30</formula>
    </cfRule>
    <cfRule type="cellIs" dxfId="38" priority="56" operator="equal">
      <formula>90</formula>
    </cfRule>
    <cfRule type="cellIs" dxfId="37" priority="54" operator="between">
      <formula>1</formula>
      <formula>29</formula>
    </cfRule>
    <cfRule type="cellIs" dxfId="36" priority="53" operator="equal">
      <formula>0</formula>
    </cfRule>
  </conditionalFormatting>
  <conditionalFormatting sqref="R31">
    <cfRule type="cellIs" dxfId="35" priority="60" operator="between">
      <formula>31</formula>
      <formula>59</formula>
    </cfRule>
    <cfRule type="cellIs" dxfId="34" priority="57" operator="between">
      <formula>61</formula>
      <formula>89</formula>
    </cfRule>
    <cfRule type="cellIs" dxfId="33" priority="55" operator="between">
      <formula>91</formula>
      <formula>179</formula>
    </cfRule>
  </conditionalFormatting>
  <conditionalFormatting sqref="R33:R36">
    <cfRule type="cellIs" dxfId="32" priority="27" operator="equal">
      <formula>60</formula>
    </cfRule>
    <cfRule type="cellIs" dxfId="31" priority="21" operator="equal">
      <formula>0</formula>
    </cfRule>
    <cfRule type="cellIs" dxfId="30" priority="24" operator="equal">
      <formula>90</formula>
    </cfRule>
    <cfRule type="cellIs" dxfId="29" priority="26" operator="equal">
      <formula>30</formula>
    </cfRule>
  </conditionalFormatting>
  <conditionalFormatting sqref="R33:R37">
    <cfRule type="cellIs" dxfId="28" priority="20" operator="between">
      <formula>31</formula>
      <formula>59</formula>
    </cfRule>
    <cfRule type="cellIs" dxfId="27" priority="19" operator="between">
      <formula>61</formula>
      <formula>89</formula>
    </cfRule>
    <cfRule type="cellIs" dxfId="26" priority="17" operator="between">
      <formula>1</formula>
      <formula>29</formula>
    </cfRule>
    <cfRule type="cellIs" dxfId="25" priority="18" operator="between">
      <formula>91</formula>
      <formula>179</formula>
    </cfRule>
  </conditionalFormatting>
  <conditionalFormatting sqref="R40">
    <cfRule type="cellIs" dxfId="24" priority="11" operator="between">
      <formula>91</formula>
      <formula>179</formula>
    </cfRule>
    <cfRule type="cellIs" dxfId="23" priority="16" operator="between">
      <formula>31</formula>
      <formula>59</formula>
    </cfRule>
    <cfRule type="cellIs" dxfId="22" priority="15" operator="equal">
      <formula>60</formula>
    </cfRule>
    <cfRule type="cellIs" dxfId="21" priority="14" operator="equal">
      <formula>30</formula>
    </cfRule>
    <cfRule type="cellIs" dxfId="20" priority="13" operator="between">
      <formula>61</formula>
      <formula>89</formula>
    </cfRule>
    <cfRule type="cellIs" dxfId="19" priority="12" operator="equal">
      <formula>90</formula>
    </cfRule>
    <cfRule type="cellIs" dxfId="18" priority="10" operator="between">
      <formula>1</formula>
      <formula>29</formula>
    </cfRule>
    <cfRule type="cellIs" dxfId="17" priority="9" operator="equal">
      <formula>0</formula>
    </cfRule>
  </conditionalFormatting>
  <conditionalFormatting sqref="R45">
    <cfRule type="cellIs" dxfId="16" priority="6" operator="equal">
      <formula>90</formula>
    </cfRule>
    <cfRule type="cellIs" dxfId="15" priority="8" operator="equal">
      <formula>60</formula>
    </cfRule>
    <cfRule type="cellIs" dxfId="14" priority="7" operator="equal">
      <formula>30</formula>
    </cfRule>
    <cfRule type="cellIs" dxfId="13" priority="1" operator="between">
      <formula>1</formula>
      <formula>29</formula>
    </cfRule>
    <cfRule type="cellIs" dxfId="12" priority="5" operator="equal">
      <formula>0</formula>
    </cfRule>
    <cfRule type="cellIs" dxfId="11" priority="4" operator="between">
      <formula>31</formula>
      <formula>59</formula>
    </cfRule>
    <cfRule type="cellIs" dxfId="10" priority="3" operator="between">
      <formula>61</formula>
      <formula>89</formula>
    </cfRule>
    <cfRule type="cellIs" dxfId="9" priority="2" operator="between">
      <formula>91</formula>
      <formula>179</formula>
    </cfRule>
  </conditionalFormatting>
  <conditionalFormatting sqref="W5">
    <cfRule type="expression" dxfId="8" priority="71">
      <formula>"G4&lt;0"</formula>
    </cfRule>
  </conditionalFormatting>
  <hyperlinks>
    <hyperlink ref="T23" r:id="rId1" xr:uid="{00000000-0004-0000-0000-000000000000}"/>
    <hyperlink ref="T24" r:id="rId2" xr:uid="{00000000-0004-0000-0000-000001000000}"/>
    <hyperlink ref="T25" r:id="rId3" xr:uid="{00000000-0004-0000-0000-000002000000}"/>
    <hyperlink ref="T26" r:id="rId4" xr:uid="{00000000-0004-0000-0000-000003000000}"/>
    <hyperlink ref="T27" r:id="rId5" xr:uid="{00000000-0004-0000-0000-000004000000}"/>
    <hyperlink ref="T31" r:id="rId6" xr:uid="{00000000-0004-0000-0000-000005000000}"/>
    <hyperlink ref="T32" r:id="rId7" xr:uid="{00000000-0004-0000-0000-000006000000}"/>
    <hyperlink ref="T33" r:id="rId8" xr:uid="{00000000-0004-0000-0000-000007000000}"/>
    <hyperlink ref="T34" r:id="rId9" xr:uid="{00000000-0004-0000-0000-000008000000}"/>
    <hyperlink ref="T35" r:id="rId10" xr:uid="{00000000-0004-0000-0000-000009000000}"/>
    <hyperlink ref="T36" r:id="rId11" xr:uid="{00000000-0004-0000-0000-00000A000000}"/>
    <hyperlink ref="T37" r:id="rId12" xr:uid="{00000000-0004-0000-0000-00000B000000}"/>
    <hyperlink ref="T40" r:id="rId13" xr:uid="{00000000-0004-0000-0000-00000C000000}"/>
    <hyperlink ref="T41" r:id="rId14" xr:uid="{00000000-0004-0000-0000-00000D000000}"/>
    <hyperlink ref="T42" r:id="rId15" xr:uid="{00000000-0004-0000-0000-00000E000000}"/>
    <hyperlink ref="T44" r:id="rId16" xr:uid="{00000000-0004-0000-0000-00000F000000}"/>
    <hyperlink ref="T45" r:id="rId17" xr:uid="{00000000-0004-0000-0000-000010000000}"/>
    <hyperlink ref="T46" r:id="rId18" xr:uid="{00000000-0004-0000-0000-000011000000}"/>
    <hyperlink ref="T47" r:id="rId19" xr:uid="{00000000-0004-0000-0000-000012000000}"/>
    <hyperlink ref="T53" r:id="rId20" xr:uid="{00000000-0004-0000-0000-000013000000}"/>
    <hyperlink ref="T106" r:id="rId21" xr:uid="{00000000-0004-0000-0000-000014000000}"/>
    <hyperlink ref="T107" r:id="rId22" xr:uid="{00000000-0004-0000-0000-000015000000}"/>
  </hyperlinks>
  <pageMargins left="0.7" right="0.7" top="0.75" bottom="0.75" header="0.3" footer="0.3"/>
  <pageSetup scale="70" fitToHeight="0" orientation="landscape" useFirstPageNumber="1" horizontalDpi="300" verticalDpi="300" r:id="rId2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20"/>
  <sheetViews>
    <sheetView zoomScaleNormal="100" workbookViewId="0">
      <selection activeCell="E16" sqref="E16"/>
    </sheetView>
  </sheetViews>
  <sheetFormatPr defaultRowHeight="14.45" customHeight="1" x14ac:dyDescent="0.25"/>
  <cols>
    <col min="1" max="1" width="3.7109375" customWidth="1"/>
    <col min="2" max="2" width="7.140625" customWidth="1"/>
    <col min="3" max="3" width="2.7109375" customWidth="1"/>
    <col min="4" max="4" width="3.140625" customWidth="1"/>
    <col min="5" max="6" width="10.85546875" customWidth="1"/>
    <col min="7" max="7" width="11" customWidth="1"/>
    <col min="8" max="8" width="2.42578125" customWidth="1"/>
    <col min="9" max="9" width="5.28515625" customWidth="1"/>
    <col min="10" max="10" width="5.85546875" customWidth="1"/>
    <col min="11" max="11" width="5.140625" customWidth="1"/>
    <col min="12" max="12" width="3" customWidth="1"/>
    <col min="13" max="13" width="6.5703125" customWidth="1"/>
    <col min="14" max="14" width="2.5703125" customWidth="1"/>
    <col min="15" max="15" width="10.7109375" customWidth="1"/>
    <col min="16" max="16" width="10.140625" customWidth="1"/>
    <col min="17" max="17" width="5.85546875" customWidth="1"/>
    <col min="18" max="18" width="13.5703125" customWidth="1"/>
    <col min="19" max="19" width="29.5703125" customWidth="1"/>
    <col min="20" max="20" width="34.7109375" customWidth="1"/>
  </cols>
  <sheetData>
    <row r="1" spans="1:20" ht="21" customHeight="1" x14ac:dyDescent="0.25">
      <c r="A1" s="184" t="s">
        <v>235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28"/>
    </row>
    <row r="2" spans="1:20" ht="21" customHeight="1" x14ac:dyDescent="0.25">
      <c r="A2" s="29"/>
      <c r="B2" s="176" t="s">
        <v>1</v>
      </c>
      <c r="C2" s="174"/>
      <c r="D2" s="174"/>
      <c r="E2" s="182">
        <f ca="1">(TODAY())</f>
        <v>46108</v>
      </c>
      <c r="F2" s="174"/>
      <c r="G2" s="30" t="s">
        <v>2</v>
      </c>
      <c r="I2" s="31">
        <f>COUNTA(B4:B18)</f>
        <v>12</v>
      </c>
      <c r="J2" s="107" t="s">
        <v>236</v>
      </c>
      <c r="K2" s="32">
        <f>COUNTIF(D4:D18, "M")</f>
        <v>7</v>
      </c>
      <c r="L2" s="183" t="s">
        <v>237</v>
      </c>
      <c r="M2" s="174"/>
      <c r="N2" s="33">
        <f>COUNTIF(D4:D18, "F")</f>
        <v>5</v>
      </c>
      <c r="O2" s="99" t="s">
        <v>238</v>
      </c>
      <c r="P2" s="32">
        <f>COUNTIF(L4:L16, "H")</f>
        <v>2</v>
      </c>
      <c r="Q2" s="108" t="s">
        <v>8</v>
      </c>
      <c r="R2" s="109">
        <f>COUNTIF(L4:L16, "A")</f>
        <v>6</v>
      </c>
      <c r="T2" s="28"/>
    </row>
    <row r="3" spans="1:20" ht="36" customHeight="1" x14ac:dyDescent="0.25">
      <c r="A3" s="34" t="s">
        <v>11</v>
      </c>
      <c r="B3" s="35" t="s">
        <v>239</v>
      </c>
      <c r="C3" s="36" t="s">
        <v>240</v>
      </c>
      <c r="D3" s="36" t="s">
        <v>15</v>
      </c>
      <c r="E3" s="37" t="s">
        <v>16</v>
      </c>
      <c r="F3" s="37" t="s">
        <v>17</v>
      </c>
      <c r="G3" s="37" t="s">
        <v>18</v>
      </c>
      <c r="H3" s="38" t="s">
        <v>241</v>
      </c>
      <c r="I3" s="37" t="s">
        <v>20</v>
      </c>
      <c r="J3" s="35" t="s">
        <v>21</v>
      </c>
      <c r="K3" s="35" t="s">
        <v>242</v>
      </c>
      <c r="L3" s="37" t="s">
        <v>23</v>
      </c>
      <c r="M3" s="39" t="s">
        <v>24</v>
      </c>
      <c r="N3" s="37" t="s">
        <v>25</v>
      </c>
      <c r="O3" s="35" t="s">
        <v>26</v>
      </c>
      <c r="P3" s="37" t="s">
        <v>27</v>
      </c>
      <c r="Q3" s="37" t="s">
        <v>28</v>
      </c>
      <c r="R3" s="35" t="s">
        <v>29</v>
      </c>
      <c r="S3" s="13" t="s">
        <v>243</v>
      </c>
      <c r="T3" s="28"/>
    </row>
    <row r="4" spans="1:20" ht="15" x14ac:dyDescent="0.25">
      <c r="A4" s="40">
        <v>1</v>
      </c>
      <c r="B4" s="103" t="e">
        <f>B3+1</f>
        <v>#VALUE!</v>
      </c>
      <c r="C4" s="96">
        <v>1</v>
      </c>
      <c r="D4" s="83" t="s">
        <v>39</v>
      </c>
      <c r="E4" s="83" t="s">
        <v>78</v>
      </c>
      <c r="F4" s="83" t="s">
        <v>79</v>
      </c>
      <c r="G4" s="92">
        <v>45890</v>
      </c>
      <c r="H4" s="83"/>
      <c r="I4" s="105">
        <f t="shared" ref="I4:I17" ca="1" si="0">IF(G4="","",IF(H4="",TODAY()-G4,DATEDIF(G4,H4,"d")))</f>
        <v>218</v>
      </c>
      <c r="J4" s="96" t="s">
        <v>53</v>
      </c>
      <c r="K4" s="106"/>
      <c r="L4" s="96" t="s">
        <v>80</v>
      </c>
      <c r="M4" s="83">
        <v>1200</v>
      </c>
      <c r="N4" s="96"/>
      <c r="O4" s="92">
        <v>31961</v>
      </c>
      <c r="P4" s="92">
        <v>45887</v>
      </c>
      <c r="Q4" s="96">
        <f t="shared" ref="Q4:Q11" ca="1" si="1">IF(P4="","",(TODAY()-P4))</f>
        <v>221</v>
      </c>
      <c r="R4" s="83" t="s">
        <v>81</v>
      </c>
      <c r="S4" s="83"/>
      <c r="T4" s="28"/>
    </row>
    <row r="5" spans="1:20" ht="15" x14ac:dyDescent="0.25">
      <c r="A5" s="40">
        <f t="shared" ref="A5:A17" si="2">A4+1</f>
        <v>2</v>
      </c>
      <c r="B5" s="94">
        <v>139</v>
      </c>
      <c r="C5" s="87">
        <v>1</v>
      </c>
      <c r="D5" s="84" t="s">
        <v>39</v>
      </c>
      <c r="E5" s="84" t="s">
        <v>157</v>
      </c>
      <c r="F5" s="84" t="s">
        <v>158</v>
      </c>
      <c r="G5" s="85">
        <v>45982</v>
      </c>
      <c r="H5" s="85"/>
      <c r="I5" s="87">
        <f t="shared" ca="1" si="0"/>
        <v>126</v>
      </c>
      <c r="J5" s="87" t="s">
        <v>42</v>
      </c>
      <c r="K5" s="93" t="s">
        <v>159</v>
      </c>
      <c r="L5" s="87" t="s">
        <v>135</v>
      </c>
      <c r="M5" s="84">
        <v>1500</v>
      </c>
      <c r="N5" s="87"/>
      <c r="O5" s="85">
        <v>32219</v>
      </c>
      <c r="P5" s="85">
        <v>45853</v>
      </c>
      <c r="Q5" s="87">
        <f t="shared" ca="1" si="1"/>
        <v>255</v>
      </c>
      <c r="R5" s="84" t="s">
        <v>160</v>
      </c>
      <c r="S5" s="84"/>
      <c r="T5" s="28"/>
    </row>
    <row r="6" spans="1:20" ht="15" x14ac:dyDescent="0.25">
      <c r="A6" s="40">
        <f t="shared" si="2"/>
        <v>3</v>
      </c>
      <c r="B6" s="94">
        <v>140</v>
      </c>
      <c r="C6" s="87">
        <v>1</v>
      </c>
      <c r="D6" s="84" t="s">
        <v>39</v>
      </c>
      <c r="E6" s="84" t="s">
        <v>132</v>
      </c>
      <c r="F6" s="84" t="s">
        <v>174</v>
      </c>
      <c r="G6" s="85">
        <v>45995</v>
      </c>
      <c r="H6" s="84"/>
      <c r="I6" s="87">
        <f t="shared" ca="1" si="0"/>
        <v>113</v>
      </c>
      <c r="J6" s="87" t="s">
        <v>45</v>
      </c>
      <c r="K6" s="93"/>
      <c r="L6" s="87" t="s">
        <v>80</v>
      </c>
      <c r="M6" s="84">
        <v>1200</v>
      </c>
      <c r="N6" s="87"/>
      <c r="O6" s="85">
        <v>36740</v>
      </c>
      <c r="P6" s="85">
        <v>45962</v>
      </c>
      <c r="Q6" s="87">
        <f t="shared" ca="1" si="1"/>
        <v>146</v>
      </c>
      <c r="R6" s="84" t="s">
        <v>176</v>
      </c>
      <c r="S6" s="95" t="s">
        <v>177</v>
      </c>
      <c r="T6" s="28"/>
    </row>
    <row r="7" spans="1:20" ht="15" x14ac:dyDescent="0.25">
      <c r="A7" s="40">
        <f t="shared" si="2"/>
        <v>4</v>
      </c>
      <c r="B7" s="94">
        <v>141</v>
      </c>
      <c r="C7" s="87">
        <v>1</v>
      </c>
      <c r="D7" s="83" t="s">
        <v>35</v>
      </c>
      <c r="E7" s="84" t="s">
        <v>143</v>
      </c>
      <c r="F7" s="84" t="s">
        <v>144</v>
      </c>
      <c r="G7" s="85">
        <v>46066</v>
      </c>
      <c r="H7" s="85"/>
      <c r="I7" s="86">
        <f t="shared" ca="1" si="0"/>
        <v>42</v>
      </c>
      <c r="J7" s="87" t="s">
        <v>53</v>
      </c>
      <c r="K7" s="88" t="s">
        <v>180</v>
      </c>
      <c r="L7" s="89" t="s">
        <v>181</v>
      </c>
      <c r="M7" s="90">
        <v>500</v>
      </c>
      <c r="N7" s="84"/>
      <c r="O7" s="85">
        <v>28391</v>
      </c>
      <c r="P7" s="85">
        <v>45848</v>
      </c>
      <c r="Q7" s="87">
        <f t="shared" ca="1" si="1"/>
        <v>260</v>
      </c>
      <c r="R7" s="84" t="s">
        <v>146</v>
      </c>
      <c r="S7" s="91" t="s">
        <v>147</v>
      </c>
      <c r="T7" s="28"/>
    </row>
    <row r="8" spans="1:20" ht="15" x14ac:dyDescent="0.25">
      <c r="A8" s="40">
        <f t="shared" si="2"/>
        <v>5</v>
      </c>
      <c r="B8" s="94">
        <v>142</v>
      </c>
      <c r="C8" s="87">
        <v>1</v>
      </c>
      <c r="D8" s="83" t="s">
        <v>39</v>
      </c>
      <c r="E8" s="83" t="s">
        <v>182</v>
      </c>
      <c r="F8" s="83" t="s">
        <v>183</v>
      </c>
      <c r="G8" s="92">
        <v>46076</v>
      </c>
      <c r="H8" s="83"/>
      <c r="I8" s="96">
        <f t="shared" ca="1" si="0"/>
        <v>32</v>
      </c>
      <c r="J8" s="87" t="s">
        <v>42</v>
      </c>
      <c r="K8" s="93" t="s">
        <v>184</v>
      </c>
      <c r="L8" s="87" t="s">
        <v>181</v>
      </c>
      <c r="M8" s="83">
        <v>500</v>
      </c>
      <c r="N8" s="87"/>
      <c r="O8" s="92">
        <v>32338</v>
      </c>
      <c r="P8" s="92">
        <v>46044</v>
      </c>
      <c r="Q8" s="87">
        <f t="shared" ca="1" si="1"/>
        <v>64</v>
      </c>
      <c r="R8" s="83" t="s">
        <v>185</v>
      </c>
      <c r="S8" s="95" t="s">
        <v>186</v>
      </c>
      <c r="T8" s="28"/>
    </row>
    <row r="9" spans="1:20" ht="15" x14ac:dyDescent="0.25">
      <c r="A9" s="40">
        <f t="shared" si="2"/>
        <v>6</v>
      </c>
      <c r="B9" s="94">
        <v>143</v>
      </c>
      <c r="C9" s="87">
        <v>1</v>
      </c>
      <c r="D9" s="83" t="s">
        <v>39</v>
      </c>
      <c r="E9" s="83" t="s">
        <v>187</v>
      </c>
      <c r="F9" s="83" t="s">
        <v>188</v>
      </c>
      <c r="G9" s="92">
        <v>46078</v>
      </c>
      <c r="H9" s="83"/>
      <c r="I9" s="96">
        <f t="shared" ca="1" si="0"/>
        <v>30</v>
      </c>
      <c r="J9" s="87" t="s">
        <v>64</v>
      </c>
      <c r="K9" s="93"/>
      <c r="L9" s="87" t="s">
        <v>175</v>
      </c>
      <c r="M9" s="83">
        <v>1200</v>
      </c>
      <c r="N9" s="87"/>
      <c r="O9" s="92">
        <v>34996</v>
      </c>
      <c r="P9" s="92">
        <v>45980</v>
      </c>
      <c r="Q9" s="87">
        <f t="shared" ca="1" si="1"/>
        <v>128</v>
      </c>
      <c r="R9" s="83" t="s">
        <v>189</v>
      </c>
      <c r="S9" s="95" t="s">
        <v>190</v>
      </c>
      <c r="T9" s="28"/>
    </row>
    <row r="10" spans="1:20" ht="15" x14ac:dyDescent="0.25">
      <c r="A10" s="40">
        <f t="shared" si="2"/>
        <v>7</v>
      </c>
      <c r="B10" s="94">
        <v>144</v>
      </c>
      <c r="C10" s="87">
        <v>1</v>
      </c>
      <c r="D10" s="83" t="s">
        <v>35</v>
      </c>
      <c r="E10" s="83" t="s">
        <v>191</v>
      </c>
      <c r="F10" s="83" t="s">
        <v>192</v>
      </c>
      <c r="G10" s="92">
        <v>46080</v>
      </c>
      <c r="H10" s="83"/>
      <c r="I10" s="96">
        <f t="shared" ca="1" si="0"/>
        <v>28</v>
      </c>
      <c r="J10" s="87" t="s">
        <v>45</v>
      </c>
      <c r="K10" s="93" t="s">
        <v>193</v>
      </c>
      <c r="L10" s="87" t="s">
        <v>181</v>
      </c>
      <c r="M10" s="83">
        <v>600</v>
      </c>
      <c r="N10" s="87"/>
      <c r="O10" s="83"/>
      <c r="P10" s="92">
        <v>45775</v>
      </c>
      <c r="Q10" s="87">
        <f t="shared" ca="1" si="1"/>
        <v>333</v>
      </c>
      <c r="R10" s="83" t="s">
        <v>194</v>
      </c>
      <c r="S10" s="83"/>
      <c r="T10" s="28"/>
    </row>
    <row r="11" spans="1:20" ht="15" x14ac:dyDescent="0.25">
      <c r="A11" s="40">
        <f t="shared" si="2"/>
        <v>8</v>
      </c>
      <c r="B11" s="94">
        <v>146</v>
      </c>
      <c r="C11" s="87">
        <v>1</v>
      </c>
      <c r="D11" s="83" t="s">
        <v>39</v>
      </c>
      <c r="E11" s="83" t="s">
        <v>199</v>
      </c>
      <c r="F11" s="83" t="s">
        <v>200</v>
      </c>
      <c r="G11" s="92">
        <v>46084</v>
      </c>
      <c r="H11" s="83"/>
      <c r="I11" s="96">
        <f t="shared" ca="1" si="0"/>
        <v>24</v>
      </c>
      <c r="J11" s="87" t="s">
        <v>74</v>
      </c>
      <c r="K11" s="93" t="s">
        <v>201</v>
      </c>
      <c r="L11" s="87" t="s">
        <v>181</v>
      </c>
      <c r="M11" s="83">
        <v>1200</v>
      </c>
      <c r="N11" s="87"/>
      <c r="O11" s="92">
        <v>29250</v>
      </c>
      <c r="P11" s="92">
        <v>46020</v>
      </c>
      <c r="Q11" s="87">
        <f t="shared" ca="1" si="1"/>
        <v>88</v>
      </c>
      <c r="R11" s="83"/>
      <c r="S11" s="83"/>
      <c r="T11" s="28"/>
    </row>
    <row r="12" spans="1:20" ht="15" x14ac:dyDescent="0.25">
      <c r="A12" s="40">
        <f t="shared" si="2"/>
        <v>9</v>
      </c>
      <c r="B12" s="94">
        <v>147</v>
      </c>
      <c r="C12" s="87">
        <v>1</v>
      </c>
      <c r="D12" s="83" t="s">
        <v>35</v>
      </c>
      <c r="E12" s="83" t="s">
        <v>202</v>
      </c>
      <c r="F12" s="83" t="s">
        <v>203</v>
      </c>
      <c r="G12" s="92">
        <v>46090</v>
      </c>
      <c r="H12" s="83"/>
      <c r="I12" s="96">
        <f t="shared" ca="1" si="0"/>
        <v>18</v>
      </c>
      <c r="J12" s="87"/>
      <c r="K12" s="93"/>
      <c r="L12" s="87" t="s">
        <v>181</v>
      </c>
      <c r="M12" s="83">
        <v>1200</v>
      </c>
      <c r="N12" s="87"/>
      <c r="O12" s="83"/>
      <c r="P12" s="92"/>
      <c r="Q12" s="87"/>
      <c r="R12" s="83"/>
      <c r="S12" s="83"/>
      <c r="T12" s="28"/>
    </row>
    <row r="13" spans="1:20" ht="15" x14ac:dyDescent="0.25">
      <c r="A13" s="43">
        <f t="shared" si="2"/>
        <v>10</v>
      </c>
      <c r="B13" s="94">
        <v>148</v>
      </c>
      <c r="C13" s="87">
        <v>1</v>
      </c>
      <c r="D13" s="83" t="s">
        <v>35</v>
      </c>
      <c r="E13" s="83" t="s">
        <v>205</v>
      </c>
      <c r="F13" s="83"/>
      <c r="G13" s="92">
        <v>46090</v>
      </c>
      <c r="H13" s="83"/>
      <c r="I13" s="96">
        <f t="shared" ca="1" si="0"/>
        <v>18</v>
      </c>
      <c r="J13" s="87"/>
      <c r="K13" s="93"/>
      <c r="L13" s="87" t="s">
        <v>181</v>
      </c>
      <c r="M13" s="83">
        <v>1000</v>
      </c>
      <c r="N13" s="87"/>
      <c r="O13" s="83"/>
      <c r="P13" s="83"/>
      <c r="Q13" s="87"/>
      <c r="R13" s="83"/>
      <c r="S13" s="83"/>
      <c r="T13" s="28"/>
    </row>
    <row r="14" spans="1:20" ht="15" customHeight="1" thickBot="1" x14ac:dyDescent="0.3">
      <c r="A14" s="102">
        <f t="shared" si="2"/>
        <v>11</v>
      </c>
      <c r="B14" s="94">
        <v>149</v>
      </c>
      <c r="C14" s="87">
        <v>1</v>
      </c>
      <c r="D14" s="83" t="s">
        <v>39</v>
      </c>
      <c r="E14" s="83" t="s">
        <v>207</v>
      </c>
      <c r="F14" s="83"/>
      <c r="G14" s="92">
        <v>46091</v>
      </c>
      <c r="H14" s="83"/>
      <c r="I14" s="96">
        <f t="shared" ca="1" si="0"/>
        <v>17</v>
      </c>
      <c r="J14" s="87"/>
      <c r="K14" s="93"/>
      <c r="L14" s="87" t="s">
        <v>135</v>
      </c>
      <c r="M14" s="83">
        <v>1500</v>
      </c>
      <c r="N14" s="87"/>
      <c r="O14" s="83"/>
      <c r="P14" s="83"/>
      <c r="Q14" s="87"/>
      <c r="R14" s="83"/>
      <c r="S14" s="83"/>
      <c r="T14" s="28"/>
    </row>
    <row r="15" spans="1:20" ht="15" customHeight="1" thickTop="1" x14ac:dyDescent="0.25">
      <c r="A15" s="101">
        <f t="shared" si="2"/>
        <v>12</v>
      </c>
      <c r="B15" s="103">
        <v>150</v>
      </c>
      <c r="C15" s="96">
        <v>1</v>
      </c>
      <c r="D15" s="83" t="s">
        <v>35</v>
      </c>
      <c r="E15" s="90" t="s">
        <v>212</v>
      </c>
      <c r="F15" s="83"/>
      <c r="G15" s="92">
        <v>46093</v>
      </c>
      <c r="H15" s="83"/>
      <c r="I15" s="96">
        <f t="shared" ca="1" si="0"/>
        <v>15</v>
      </c>
      <c r="J15" s="83"/>
      <c r="K15" s="104"/>
      <c r="L15" s="89" t="s">
        <v>175</v>
      </c>
      <c r="M15" s="90">
        <v>1000</v>
      </c>
      <c r="N15" s="83"/>
      <c r="O15" s="83"/>
      <c r="P15" s="83"/>
      <c r="Q15" s="83"/>
      <c r="R15" s="83"/>
      <c r="S15" s="83"/>
    </row>
    <row r="16" spans="1:20" ht="15" x14ac:dyDescent="0.25">
      <c r="A16" s="101">
        <f t="shared" si="2"/>
        <v>13</v>
      </c>
      <c r="E16" s="100" t="s">
        <v>244</v>
      </c>
      <c r="I16" s="162" t="str">
        <f t="shared" ca="1" si="0"/>
        <v/>
      </c>
      <c r="K16" s="25"/>
      <c r="L16" s="41"/>
      <c r="M16" s="100">
        <v>1200</v>
      </c>
    </row>
    <row r="17" spans="1:13" ht="15" x14ac:dyDescent="0.25">
      <c r="A17" s="101">
        <f t="shared" si="2"/>
        <v>14</v>
      </c>
      <c r="B17" s="26"/>
      <c r="E17" s="100" t="s">
        <v>39</v>
      </c>
      <c r="I17" s="162" t="str">
        <f t="shared" ca="1" si="0"/>
        <v/>
      </c>
      <c r="K17" s="25"/>
      <c r="M17" s="100">
        <v>800</v>
      </c>
    </row>
    <row r="18" spans="1:13" ht="15" x14ac:dyDescent="0.25">
      <c r="F18" s="26"/>
      <c r="G18" s="26"/>
      <c r="K18" s="25"/>
    </row>
    <row r="19" spans="1:13" ht="15" x14ac:dyDescent="0.25">
      <c r="B19" t="s">
        <v>245</v>
      </c>
      <c r="E19" t="str">
        <f t="array" aca="1" ref="E19" ca="1">INDEX(E4:E13, RANDBETWEEN(1, COUNTA(E4:E13)))</f>
        <v>Monica</v>
      </c>
      <c r="F19" t="str">
        <f t="array" aca="1" ref="F19" ca="1">INDEX(E4:E13, RANDBETWEEN(1, COUNTA(E4:E13)))</f>
        <v>Barbara</v>
      </c>
      <c r="K19" s="25"/>
      <c r="M19">
        <f>SUM(M5:M18)</f>
        <v>13400</v>
      </c>
    </row>
    <row r="20" spans="1:13" ht="15" x14ac:dyDescent="0.25">
      <c r="K20" s="25"/>
    </row>
  </sheetData>
  <mergeCells count="4">
    <mergeCell ref="L2:M2"/>
    <mergeCell ref="E2:F2"/>
    <mergeCell ref="B2:D2"/>
    <mergeCell ref="A1:S1"/>
  </mergeCells>
  <conditionalFormatting sqref="Q7">
    <cfRule type="cellIs" dxfId="7" priority="1" operator="between">
      <formula>1</formula>
      <formula>29</formula>
    </cfRule>
    <cfRule type="cellIs" dxfId="6" priority="2" operator="between">
      <formula>91</formula>
      <formula>179</formula>
    </cfRule>
    <cfRule type="cellIs" dxfId="5" priority="3" operator="between">
      <formula>61</formula>
      <formula>89</formula>
    </cfRule>
    <cfRule type="cellIs" dxfId="4" priority="4" operator="between">
      <formula>31</formula>
      <formula>59</formula>
    </cfRule>
    <cfRule type="cellIs" dxfId="3" priority="5" operator="equal">
      <formula>0</formula>
    </cfRule>
    <cfRule type="cellIs" dxfId="2" priority="6" operator="equal">
      <formula>90</formula>
    </cfRule>
    <cfRule type="cellIs" dxfId="1" priority="7" operator="equal">
      <formula>30</formula>
    </cfRule>
    <cfRule type="cellIs" dxfId="0" priority="8" operator="equal">
      <formula>60</formula>
    </cfRule>
  </conditionalFormatting>
  <hyperlinks>
    <hyperlink ref="S6" r:id="rId1" xr:uid="{00000000-0004-0000-0100-000000000000}"/>
    <hyperlink ref="S7" r:id="rId2" xr:uid="{00000000-0004-0000-0100-000001000000}"/>
    <hyperlink ref="S8" r:id="rId3" xr:uid="{00000000-0004-0000-0100-000002000000}"/>
    <hyperlink ref="S9" r:id="rId4" xr:uid="{00000000-0004-0000-0100-000003000000}"/>
  </hyperlinks>
  <pageMargins left="0.7" right="0.7" top="0.75" bottom="0.75" header="0.3" footer="0.3"/>
  <pageSetup scale="66" orientation="landscape" useFirstPageNumber="1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"/>
  <sheetViews>
    <sheetView zoomScaleNormal="100" workbookViewId="0">
      <selection activeCell="F23" sqref="F23"/>
    </sheetView>
  </sheetViews>
  <sheetFormatPr defaultRowHeight="14.45" customHeight="1" x14ac:dyDescent="0.25"/>
  <cols>
    <col min="1" max="1" width="1.5703125" customWidth="1"/>
    <col min="2" max="2" width="6.5703125" customWidth="1"/>
    <col min="3" max="3" width="2.5703125" customWidth="1"/>
    <col min="4" max="4" width="13" customWidth="1"/>
    <col min="5" max="5" width="3.42578125" customWidth="1"/>
    <col min="6" max="6" width="7" customWidth="1"/>
    <col min="7" max="7" width="3" customWidth="1"/>
    <col min="9" max="9" width="1.42578125" customWidth="1"/>
  </cols>
  <sheetData>
    <row r="1" spans="1:9" ht="23.65" customHeight="1" x14ac:dyDescent="0.25">
      <c r="A1" s="44"/>
      <c r="B1" s="191" t="s">
        <v>246</v>
      </c>
      <c r="C1" s="185"/>
      <c r="D1" s="185"/>
      <c r="E1" s="185"/>
      <c r="F1" s="185"/>
      <c r="G1" s="185"/>
      <c r="H1" s="185"/>
      <c r="I1" s="44"/>
    </row>
    <row r="2" spans="1:9" ht="15" x14ac:dyDescent="0.25">
      <c r="A2" s="44"/>
      <c r="B2" s="199" t="s">
        <v>247</v>
      </c>
      <c r="C2" s="185"/>
      <c r="D2" s="200"/>
      <c r="E2" s="45"/>
      <c r="F2" s="205" t="s">
        <v>248</v>
      </c>
      <c r="G2" s="185"/>
      <c r="H2" s="200"/>
      <c r="I2" s="186"/>
    </row>
    <row r="3" spans="1:9" ht="5.65" customHeight="1" x14ac:dyDescent="0.25">
      <c r="A3" s="44"/>
      <c r="B3" s="46"/>
      <c r="C3" s="47"/>
      <c r="D3" s="48"/>
      <c r="E3" s="44"/>
      <c r="F3" s="49"/>
      <c r="G3" s="50"/>
      <c r="H3" s="51"/>
      <c r="I3" s="187"/>
    </row>
    <row r="4" spans="1:9" ht="15" x14ac:dyDescent="0.25">
      <c r="A4" s="44"/>
      <c r="B4" s="192" t="s">
        <v>249</v>
      </c>
      <c r="C4" s="52" t="s">
        <v>181</v>
      </c>
      <c r="D4" s="53"/>
      <c r="E4" s="44"/>
      <c r="F4" s="207" t="s">
        <v>250</v>
      </c>
      <c r="G4" s="54" t="s">
        <v>181</v>
      </c>
      <c r="H4" s="55" t="s">
        <v>82</v>
      </c>
      <c r="I4" s="44"/>
    </row>
    <row r="5" spans="1:9" ht="15" x14ac:dyDescent="0.25">
      <c r="A5" s="44"/>
      <c r="B5" s="187"/>
      <c r="C5" s="56" t="s">
        <v>251</v>
      </c>
      <c r="D5" s="57"/>
      <c r="E5" s="44"/>
      <c r="F5" s="187"/>
      <c r="G5" s="58" t="s">
        <v>251</v>
      </c>
      <c r="H5" s="59" t="s">
        <v>170</v>
      </c>
      <c r="I5" s="44"/>
    </row>
    <row r="6" spans="1:9" ht="15" customHeight="1" x14ac:dyDescent="0.25">
      <c r="A6" s="44"/>
      <c r="B6" s="193"/>
      <c r="C6" s="60" t="s">
        <v>252</v>
      </c>
      <c r="D6" s="61"/>
      <c r="E6" s="44"/>
      <c r="F6" s="193"/>
      <c r="G6" s="60" t="s">
        <v>252</v>
      </c>
      <c r="H6" s="62"/>
      <c r="I6" s="44"/>
    </row>
    <row r="7" spans="1:9" ht="15" x14ac:dyDescent="0.25">
      <c r="A7" s="44"/>
      <c r="B7" s="192" t="s">
        <v>253</v>
      </c>
      <c r="C7" s="52" t="s">
        <v>181</v>
      </c>
      <c r="D7" s="63"/>
      <c r="E7" s="44"/>
      <c r="F7" s="207" t="s">
        <v>254</v>
      </c>
      <c r="G7" s="54" t="s">
        <v>181</v>
      </c>
      <c r="H7" s="55"/>
      <c r="I7" s="44"/>
    </row>
    <row r="8" spans="1:9" ht="15" x14ac:dyDescent="0.25">
      <c r="A8" s="44"/>
      <c r="B8" s="187"/>
      <c r="C8" s="56" t="s">
        <v>251</v>
      </c>
      <c r="D8" s="64"/>
      <c r="E8" s="44"/>
      <c r="F8" s="187"/>
      <c r="G8" s="58" t="s">
        <v>251</v>
      </c>
      <c r="H8" s="59" t="s">
        <v>78</v>
      </c>
      <c r="I8" s="44"/>
    </row>
    <row r="9" spans="1:9" ht="15" customHeight="1" x14ac:dyDescent="0.25">
      <c r="A9" s="44"/>
      <c r="B9" s="193"/>
      <c r="C9" s="60" t="s">
        <v>252</v>
      </c>
      <c r="D9" s="62"/>
      <c r="E9" s="44"/>
      <c r="F9" s="193"/>
      <c r="G9" s="60" t="s">
        <v>252</v>
      </c>
      <c r="H9" s="62"/>
      <c r="I9" s="44"/>
    </row>
    <row r="10" spans="1:9" ht="15" x14ac:dyDescent="0.25">
      <c r="A10" s="44"/>
      <c r="B10" s="192" t="s">
        <v>255</v>
      </c>
      <c r="C10" s="52" t="s">
        <v>181</v>
      </c>
      <c r="D10" s="63"/>
      <c r="E10" s="44"/>
      <c r="F10" s="196" t="s">
        <v>256</v>
      </c>
      <c r="G10" s="65" t="s">
        <v>181</v>
      </c>
      <c r="H10" s="66"/>
      <c r="I10" s="44"/>
    </row>
    <row r="11" spans="1:9" ht="15" customHeight="1" x14ac:dyDescent="0.25">
      <c r="A11" s="44"/>
      <c r="B11" s="187"/>
      <c r="C11" s="56" t="s">
        <v>251</v>
      </c>
      <c r="D11" s="64"/>
      <c r="E11" s="44"/>
      <c r="F11" s="197"/>
      <c r="G11" s="67" t="s">
        <v>251</v>
      </c>
      <c r="H11" s="68"/>
      <c r="I11" s="44"/>
    </row>
    <row r="12" spans="1:9" ht="15" customHeight="1" x14ac:dyDescent="0.25">
      <c r="A12" s="44"/>
      <c r="B12" s="193"/>
      <c r="C12" s="69" t="s">
        <v>252</v>
      </c>
      <c r="D12" s="70"/>
      <c r="E12" s="44"/>
      <c r="F12" s="196" t="s">
        <v>257</v>
      </c>
      <c r="G12" s="54" t="s">
        <v>181</v>
      </c>
      <c r="H12" s="50" t="s">
        <v>157</v>
      </c>
      <c r="I12" s="44"/>
    </row>
    <row r="13" spans="1:9" ht="15" customHeight="1" x14ac:dyDescent="0.25">
      <c r="A13" s="44"/>
      <c r="B13" s="98" t="s">
        <v>258</v>
      </c>
      <c r="C13" s="52" t="s">
        <v>181</v>
      </c>
      <c r="D13" s="63"/>
      <c r="E13" s="44"/>
      <c r="F13" s="197"/>
      <c r="G13" s="58" t="s">
        <v>251</v>
      </c>
      <c r="H13" s="59" t="s">
        <v>259</v>
      </c>
      <c r="I13" s="44"/>
    </row>
    <row r="14" spans="1:9" ht="15" customHeight="1" x14ac:dyDescent="0.25">
      <c r="A14" s="44"/>
      <c r="B14" s="192" t="s">
        <v>260</v>
      </c>
      <c r="C14" s="71" t="s">
        <v>181</v>
      </c>
      <c r="D14" s="72"/>
      <c r="E14" s="44"/>
      <c r="F14" s="73"/>
      <c r="G14" s="60" t="s">
        <v>252</v>
      </c>
      <c r="H14" s="62"/>
      <c r="I14" s="44"/>
    </row>
    <row r="15" spans="1:9" ht="15" x14ac:dyDescent="0.25">
      <c r="A15" s="44"/>
      <c r="B15" s="187"/>
      <c r="C15" s="74" t="s">
        <v>251</v>
      </c>
      <c r="D15" s="75"/>
      <c r="E15" s="44"/>
      <c r="F15" s="208"/>
      <c r="G15" s="71"/>
      <c r="H15" s="72"/>
      <c r="I15" s="44"/>
    </row>
    <row r="16" spans="1:9" ht="15" customHeight="1" x14ac:dyDescent="0.25">
      <c r="A16" s="44"/>
      <c r="B16" s="193"/>
      <c r="C16" s="60" t="s">
        <v>252</v>
      </c>
      <c r="D16" s="62"/>
      <c r="E16" s="44"/>
      <c r="F16" s="187"/>
      <c r="G16" s="74"/>
      <c r="H16" s="75"/>
      <c r="I16" s="44"/>
    </row>
    <row r="17" spans="1:9" ht="15" customHeight="1" x14ac:dyDescent="0.25">
      <c r="A17" s="44"/>
      <c r="B17" s="204" t="s">
        <v>261</v>
      </c>
      <c r="C17" s="71" t="s">
        <v>181</v>
      </c>
      <c r="D17" s="72"/>
      <c r="E17" s="44"/>
      <c r="F17" s="193"/>
      <c r="G17" s="60"/>
      <c r="H17" s="62"/>
      <c r="I17" s="44"/>
    </row>
    <row r="18" spans="1:9" ht="15" x14ac:dyDescent="0.25">
      <c r="A18" s="44"/>
      <c r="B18" s="197"/>
      <c r="C18" s="74" t="s">
        <v>251</v>
      </c>
      <c r="D18" s="75"/>
      <c r="E18" s="44"/>
      <c r="F18" s="76"/>
      <c r="G18" s="77"/>
      <c r="H18" s="78"/>
      <c r="I18" s="44"/>
    </row>
    <row r="19" spans="1:9" ht="9.4" customHeight="1" x14ac:dyDescent="0.25">
      <c r="A19" s="44"/>
      <c r="B19" s="44"/>
      <c r="C19" s="44"/>
      <c r="D19" s="44"/>
      <c r="E19" s="44"/>
      <c r="F19" s="44"/>
      <c r="G19" s="44"/>
      <c r="H19" s="44"/>
      <c r="I19" s="44"/>
    </row>
    <row r="20" spans="1:9" ht="10.5" customHeight="1" x14ac:dyDescent="0.25">
      <c r="A20" s="188" t="s">
        <v>262</v>
      </c>
      <c r="B20" s="174"/>
      <c r="C20" s="174"/>
      <c r="D20" s="174"/>
      <c r="E20" s="174"/>
      <c r="F20" s="174"/>
      <c r="G20" s="174"/>
      <c r="H20" s="174"/>
      <c r="I20" s="174"/>
    </row>
    <row r="21" spans="1:9" ht="10.5" customHeight="1" x14ac:dyDescent="0.25">
      <c r="A21" s="174"/>
      <c r="B21" s="174"/>
      <c r="C21" s="174"/>
      <c r="D21" s="174"/>
      <c r="E21" s="174"/>
      <c r="F21" s="174"/>
      <c r="G21" s="174"/>
      <c r="H21" s="174"/>
      <c r="I21" s="174"/>
    </row>
    <row r="22" spans="1:9" ht="15" customHeight="1" x14ac:dyDescent="0.25">
      <c r="A22" s="44"/>
      <c r="B22" s="165" t="s">
        <v>263</v>
      </c>
      <c r="C22" s="201" t="s">
        <v>264</v>
      </c>
      <c r="D22" s="195"/>
      <c r="E22" s="79"/>
      <c r="F22" s="164" t="s">
        <v>263</v>
      </c>
      <c r="G22" s="194" t="s">
        <v>264</v>
      </c>
      <c r="H22" s="195"/>
      <c r="I22" s="44"/>
    </row>
    <row r="23" spans="1:9" ht="15" customHeight="1" x14ac:dyDescent="0.25">
      <c r="A23" s="44"/>
      <c r="B23" s="80"/>
      <c r="C23" s="202"/>
      <c r="D23" s="203"/>
      <c r="E23" s="44"/>
      <c r="F23" s="81"/>
      <c r="G23" s="206"/>
      <c r="H23" s="203"/>
      <c r="I23" s="44"/>
    </row>
    <row r="24" spans="1:9" ht="15" x14ac:dyDescent="0.25">
      <c r="A24" s="44"/>
      <c r="B24" s="82"/>
      <c r="C24" s="198"/>
      <c r="D24" s="190"/>
      <c r="E24" s="44"/>
      <c r="F24" s="163"/>
      <c r="G24" s="189"/>
      <c r="H24" s="190"/>
      <c r="I24" s="44"/>
    </row>
    <row r="25" spans="1:9" ht="15" x14ac:dyDescent="0.25">
      <c r="A25" s="44"/>
      <c r="B25" s="82"/>
      <c r="C25" s="198"/>
      <c r="D25" s="190"/>
      <c r="E25" s="44"/>
      <c r="F25" s="163"/>
      <c r="G25" s="189"/>
      <c r="H25" s="190"/>
      <c r="I25" s="44"/>
    </row>
    <row r="26" spans="1:9" ht="15" x14ac:dyDescent="0.25">
      <c r="A26" s="44"/>
      <c r="B26" s="82"/>
      <c r="C26" s="198"/>
      <c r="D26" s="190"/>
      <c r="E26" s="44"/>
      <c r="F26" s="163"/>
      <c r="G26" s="189"/>
      <c r="H26" s="190"/>
      <c r="I26" s="44"/>
    </row>
    <row r="27" spans="1:9" ht="8.4499999999999993" customHeight="1" x14ac:dyDescent="0.25">
      <c r="A27" s="44"/>
      <c r="B27" s="44"/>
      <c r="C27" s="44"/>
      <c r="D27" s="44"/>
      <c r="E27" s="44"/>
      <c r="F27" s="44"/>
      <c r="G27" s="44"/>
      <c r="H27" s="44"/>
      <c r="I27" s="44"/>
    </row>
  </sheetData>
  <mergeCells count="25">
    <mergeCell ref="C24:D24"/>
    <mergeCell ref="F12:F13"/>
    <mergeCell ref="B17:B18"/>
    <mergeCell ref="F2:H2"/>
    <mergeCell ref="G23:H23"/>
    <mergeCell ref="F4:F6"/>
    <mergeCell ref="G24:H24"/>
    <mergeCell ref="F7:F9"/>
    <mergeCell ref="F15:F17"/>
    <mergeCell ref="I2:I3"/>
    <mergeCell ref="A20:I21"/>
    <mergeCell ref="G26:H26"/>
    <mergeCell ref="B1:H1"/>
    <mergeCell ref="B10:B12"/>
    <mergeCell ref="G25:H25"/>
    <mergeCell ref="B14:B16"/>
    <mergeCell ref="G22:H22"/>
    <mergeCell ref="F10:F11"/>
    <mergeCell ref="C26:D26"/>
    <mergeCell ref="B4:B6"/>
    <mergeCell ref="C25:D25"/>
    <mergeCell ref="B2:D2"/>
    <mergeCell ref="B7:B9"/>
    <mergeCell ref="C22:D22"/>
    <mergeCell ref="C23:D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marshall richter</cp:lastModifiedBy>
  <cp:revision/>
  <dcterms:created xsi:type="dcterms:W3CDTF">2024-12-06T16:26:57Z</dcterms:created>
  <dcterms:modified xsi:type="dcterms:W3CDTF">2026-03-27T21:43:33Z</dcterms:modified>
  <cp:category/>
  <cp:contentStatus/>
</cp:coreProperties>
</file>